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lient Files\Manitoba Public Utilities Board\0649 - Manitoba Hydro 2023-2025 RRA\02 - Procedural\07 - Response to Evidence IRs\MCM Working\"/>
    </mc:Choice>
  </mc:AlternateContent>
  <xr:revisionPtr revIDLastSave="0" documentId="13_ncr:1_{5BB67A2B-9025-429B-A119-AB6788E713BF}" xr6:coauthVersionLast="47" xr6:coauthVersionMax="47" xr10:uidLastSave="{00000000-0000-0000-0000-000000000000}"/>
  <bookViews>
    <workbookView xWindow="-28920" yWindow="-120" windowWidth="29040" windowHeight="15840" xr2:uid="{8D2958F1-42E8-4153-BEDB-7409672A388F}"/>
  </bookViews>
  <sheets>
    <sheet name="SAIDI SAIF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B39" i="1"/>
  <c r="B43" i="1"/>
  <c r="B64" i="1"/>
  <c r="B63" i="1"/>
  <c r="B62" i="1"/>
  <c r="C60" i="1"/>
  <c r="D60" i="1"/>
  <c r="E60" i="1"/>
  <c r="F60" i="1"/>
  <c r="G60" i="1"/>
  <c r="H60" i="1"/>
  <c r="I60" i="1"/>
  <c r="J60" i="1"/>
  <c r="K60" i="1"/>
  <c r="L60" i="1"/>
  <c r="B60" i="1"/>
  <c r="C59" i="1"/>
  <c r="D59" i="1"/>
  <c r="E59" i="1"/>
  <c r="F59" i="1"/>
  <c r="G59" i="1"/>
  <c r="H59" i="1"/>
  <c r="I59" i="1"/>
  <c r="J59" i="1"/>
  <c r="K59" i="1"/>
  <c r="L59" i="1"/>
  <c r="M59" i="1"/>
  <c r="B59" i="1"/>
  <c r="A53" i="1"/>
  <c r="A52" i="1"/>
  <c r="M6" i="1"/>
  <c r="L38" i="1"/>
  <c r="L39" i="1"/>
  <c r="L40" i="1"/>
  <c r="L42" i="1"/>
  <c r="L43" i="1"/>
  <c r="L44" i="1"/>
  <c r="B40" i="1"/>
  <c r="C50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41" i="1"/>
  <c r="O41" i="1"/>
  <c r="M45" i="1"/>
  <c r="O45" i="1"/>
  <c r="O32" i="1"/>
  <c r="C44" i="1"/>
  <c r="D44" i="1"/>
  <c r="E44" i="1"/>
  <c r="F44" i="1"/>
  <c r="G44" i="1"/>
  <c r="H44" i="1"/>
  <c r="I44" i="1"/>
  <c r="J44" i="1"/>
  <c r="B54" i="1" s="1"/>
  <c r="K44" i="1"/>
  <c r="B44" i="1"/>
  <c r="C54" i="1" s="1"/>
  <c r="C43" i="1"/>
  <c r="D43" i="1"/>
  <c r="B53" i="1" s="1"/>
  <c r="E43" i="1"/>
  <c r="F43" i="1"/>
  <c r="G43" i="1"/>
  <c r="C53" i="1" s="1"/>
  <c r="H43" i="1"/>
  <c r="I43" i="1"/>
  <c r="J43" i="1"/>
  <c r="K43" i="1"/>
  <c r="C42" i="1"/>
  <c r="D42" i="1"/>
  <c r="E42" i="1"/>
  <c r="F42" i="1"/>
  <c r="G42" i="1"/>
  <c r="H42" i="1"/>
  <c r="I42" i="1"/>
  <c r="J42" i="1"/>
  <c r="K42" i="1"/>
  <c r="B42" i="1"/>
  <c r="B52" i="1" s="1"/>
  <c r="A49" i="1"/>
  <c r="A42" i="1"/>
  <c r="A60" i="1" s="1"/>
  <c r="C40" i="1"/>
  <c r="D40" i="1"/>
  <c r="E40" i="1"/>
  <c r="F40" i="1"/>
  <c r="G40" i="1"/>
  <c r="B50" i="1" s="1"/>
  <c r="H40" i="1"/>
  <c r="I40" i="1"/>
  <c r="J40" i="1"/>
  <c r="K40" i="1"/>
  <c r="B38" i="1"/>
  <c r="C38" i="1"/>
  <c r="D38" i="1"/>
  <c r="E38" i="1"/>
  <c r="F38" i="1"/>
  <c r="G38" i="1"/>
  <c r="H38" i="1"/>
  <c r="I38" i="1"/>
  <c r="J38" i="1"/>
  <c r="K38" i="1"/>
  <c r="B49" i="1"/>
  <c r="C39" i="1"/>
  <c r="C49" i="1" s="1"/>
  <c r="D39" i="1"/>
  <c r="E39" i="1"/>
  <c r="F39" i="1"/>
  <c r="G39" i="1"/>
  <c r="H39" i="1"/>
  <c r="I39" i="1"/>
  <c r="J39" i="1"/>
  <c r="K39" i="1"/>
  <c r="A39" i="1"/>
  <c r="A38" i="1"/>
  <c r="A59" i="1" s="1"/>
  <c r="M33" i="1"/>
  <c r="M34" i="1"/>
  <c r="M35" i="1"/>
  <c r="M32" i="1"/>
  <c r="O19" i="1"/>
  <c r="M19" i="1"/>
  <c r="O18" i="1"/>
  <c r="M18" i="1"/>
  <c r="O17" i="1"/>
  <c r="M17" i="1"/>
  <c r="O16" i="1"/>
  <c r="M16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C52" i="1" l="1"/>
  <c r="A48" i="1"/>
  <c r="O38" i="1"/>
  <c r="C48" i="1"/>
  <c r="B48" i="1"/>
  <c r="M42" i="1"/>
  <c r="O42" i="1"/>
  <c r="M43" i="1"/>
  <c r="O44" i="1"/>
  <c r="M44" i="1"/>
  <c r="M39" i="1"/>
  <c r="O43" i="1"/>
  <c r="M40" i="1"/>
  <c r="O39" i="1"/>
  <c r="O60" i="1"/>
  <c r="M38" i="1"/>
  <c r="O40" i="1"/>
  <c r="N32" i="1"/>
  <c r="N16" i="1"/>
  <c r="O35" i="1"/>
  <c r="O34" i="1"/>
  <c r="O33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60" i="1" l="1"/>
  <c r="O59" i="1"/>
  <c r="O27" i="1"/>
  <c r="M27" i="1"/>
  <c r="O26" i="1"/>
  <c r="M26" i="1"/>
  <c r="O25" i="1"/>
  <c r="M25" i="1"/>
  <c r="O24" i="1"/>
  <c r="M24" i="1"/>
  <c r="C23" i="1"/>
  <c r="D23" i="1" s="1"/>
  <c r="E23" i="1" s="1"/>
  <c r="F23" i="1" s="1"/>
  <c r="G23" i="1" s="1"/>
  <c r="H23" i="1" s="1"/>
  <c r="I23" i="1" s="1"/>
  <c r="J23" i="1" s="1"/>
  <c r="K23" i="1" s="1"/>
  <c r="L23" i="1" s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O9" i="1"/>
  <c r="M9" i="1"/>
  <c r="O8" i="1"/>
  <c r="M8" i="1"/>
  <c r="O7" i="1"/>
  <c r="M7" i="1"/>
  <c r="O6" i="1"/>
  <c r="C5" i="1"/>
  <c r="D5" i="1" s="1"/>
  <c r="E5" i="1" s="1"/>
  <c r="F5" i="1" s="1"/>
  <c r="G5" i="1" s="1"/>
  <c r="H5" i="1" s="1"/>
  <c r="I5" i="1" s="1"/>
  <c r="J5" i="1" s="1"/>
  <c r="K5" i="1" s="1"/>
  <c r="L5" i="1" s="1"/>
  <c r="N24" i="1" l="1"/>
  <c r="O10" i="1"/>
  <c r="M11" i="1"/>
  <c r="O11" i="1"/>
  <c r="N8" i="1"/>
  <c r="N6" i="1"/>
  <c r="M10" i="1"/>
  <c r="N10" i="1" l="1"/>
</calcChain>
</file>

<file path=xl/sharedStrings.xml><?xml version="1.0" encoding="utf-8"?>
<sst xmlns="http://schemas.openxmlformats.org/spreadsheetml/2006/main" count="71" uniqueCount="45">
  <si>
    <t>Analysis of causes of failure</t>
  </si>
  <si>
    <t>Source:</t>
  </si>
  <si>
    <t>COALITION/MH II-77a-b</t>
  </si>
  <si>
    <t>Year</t>
  </si>
  <si>
    <t>Average</t>
  </si>
  <si>
    <t>Ratio</t>
  </si>
  <si>
    <t>Std Deviation</t>
  </si>
  <si>
    <t>SAIDI</t>
  </si>
  <si>
    <t>CDN-SAIDI</t>
  </si>
  <si>
    <t>SAIFI</t>
  </si>
  <si>
    <t>CDN-SAIFI</t>
  </si>
  <si>
    <t>CAIDI</t>
  </si>
  <si>
    <t>CDN-CAIDI</t>
  </si>
  <si>
    <t>COALITION/MH I-92a-d=i</t>
  </si>
  <si>
    <t>SAIDI-Equip Fail</t>
  </si>
  <si>
    <t>SAIDI - excl Equip Fail</t>
  </si>
  <si>
    <t>CDN-SAIDI-Equip Fail</t>
  </si>
  <si>
    <t>CDN-SAIDI-excl Equip Fail</t>
  </si>
  <si>
    <t>COALITION/MH I-92a-d-ii</t>
  </si>
  <si>
    <t>SAIFI Equip Fail</t>
  </si>
  <si>
    <t>SAIFI-excl Equip Fail</t>
  </si>
  <si>
    <t>CDN-SAIFI-Equip Fail</t>
  </si>
  <si>
    <t>CDN-SAIFI-excl Equip Fail</t>
  </si>
  <si>
    <t>MIPUG/MH I-75a-d</t>
  </si>
  <si>
    <t>SAIDI Equipment Failure vs Other - MH / Canadian Utility Comparison</t>
  </si>
  <si>
    <t>SAIFI Equipment Failure vs Other - MH / Canadian Utility Comparison</t>
  </si>
  <si>
    <t>SAIDI and SAIFI - MH excluding major events / Canadian Utility Comparison</t>
  </si>
  <si>
    <t>Linear (SAIDI)</t>
  </si>
  <si>
    <t>Past 10 Year SAIDI and SAIFI Impact from Equipment Failure</t>
  </si>
  <si>
    <t>1) Replicated Original Chart For Reference</t>
  </si>
  <si>
    <t>SAIDI (CDN)</t>
  </si>
  <si>
    <t>SAIFI (CDN)</t>
  </si>
  <si>
    <t>Linear (SAIDI CDN)</t>
  </si>
  <si>
    <t>2) SAIDI-CDN Reproduction</t>
  </si>
  <si>
    <t>PUB/COALITION I-2a Response Plot</t>
  </si>
  <si>
    <t>PUB/COALITION I-2b Response</t>
  </si>
  <si>
    <t>4) #2 without 2022 data</t>
  </si>
  <si>
    <t>5) #3 without 2022 data set</t>
  </si>
  <si>
    <t>3) SAIFI-CDN Reproduction</t>
  </si>
  <si>
    <t>Std. Deviation</t>
  </si>
  <si>
    <t>2012-2021 calculations</t>
  </si>
  <si>
    <t>Std Dev. Upper Bound</t>
  </si>
  <si>
    <t>Percent Increase</t>
  </si>
  <si>
    <t>Years which 1 extra outage is experienced</t>
  </si>
  <si>
    <t>Approx. Linear (SAIFI)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</si>
</sst>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2" fontId="0" fillId="0" borderId="0" xfId="0" applyNumberFormat="1"/>
    <xf numFmtId="2" fontId="0" fillId="2" borderId="1" xfId="0" applyNumberFormat="1" applyFill="1" applyBorder="1"/>
    <xf numFmtId="10" fontId="0" fillId="3" borderId="1" xfId="1" applyNumberFormat="1" applyFont="1" applyFill="1" applyBorder="1"/>
    <xf numFmtId="2" fontId="0" fillId="3" borderId="1" xfId="0" applyNumberFormat="1" applyFill="1" applyBorder="1"/>
    <xf numFmtId="10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2" fillId="0" borderId="1" xfId="0" applyFont="1" applyBorder="1"/>
    <xf numFmtId="0" fontId="0" fillId="4" borderId="0" xfId="0" applyFill="1"/>
    <xf numFmtId="2" fontId="2" fillId="3" borderId="1" xfId="0" applyNumberFormat="1" applyFont="1" applyFill="1" applyBorder="1"/>
    <xf numFmtId="2" fontId="0" fillId="0" borderId="1" xfId="0" applyNumberFormat="1" applyBorder="1"/>
    <xf numFmtId="164" fontId="0" fillId="3" borderId="1" xfId="0" applyNumberFormat="1" applyFill="1" applyBorder="1"/>
    <xf numFmtId="165" fontId="0" fillId="3" borderId="1" xfId="1" applyNumberFormat="1" applyFont="1" applyFill="1" applyBorder="1"/>
    <xf numFmtId="0" fontId="3" fillId="3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Past 10 Year SAIDI and SAIFI Impact from Equipment Failure</a:t>
            </a:r>
            <a:r>
              <a:rPr lang="en-CA" sz="1400" b="0" i="0" u="none" strike="noStrike" baseline="0"/>
              <a:t> </a:t>
            </a:r>
            <a:endParaRPr lang="en-CA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'SAIDI SAIFI'!$A$32</c:f>
              <c:strCache>
                <c:ptCount val="1"/>
                <c:pt idx="0">
                  <c:v>SAIDI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SAIFI'!$B$32:$L$32</c:f>
              <c:numCache>
                <c:formatCode>0.00</c:formatCode>
                <c:ptCount val="11"/>
                <c:pt idx="0">
                  <c:v>46</c:v>
                </c:pt>
                <c:pt idx="1">
                  <c:v>61.08</c:v>
                </c:pt>
                <c:pt idx="2">
                  <c:v>41.48</c:v>
                </c:pt>
                <c:pt idx="3">
                  <c:v>50.9</c:v>
                </c:pt>
                <c:pt idx="4">
                  <c:v>44</c:v>
                </c:pt>
                <c:pt idx="5">
                  <c:v>42.1</c:v>
                </c:pt>
                <c:pt idx="6">
                  <c:v>53.6</c:v>
                </c:pt>
                <c:pt idx="7">
                  <c:v>63.7</c:v>
                </c:pt>
                <c:pt idx="8">
                  <c:v>52.8</c:v>
                </c:pt>
                <c:pt idx="9">
                  <c:v>64.599999999999994</c:v>
                </c:pt>
                <c:pt idx="10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9-44A9-970E-6C10D8F8B2F0}"/>
            </c:ext>
          </c:extLst>
        </c:ser>
        <c:ser>
          <c:idx val="1"/>
          <c:order val="1"/>
          <c:tx>
            <c:strRef>
              <c:f>'SAIDI SAIFI'!$A$33</c:f>
              <c:strCache>
                <c:ptCount val="1"/>
                <c:pt idx="0">
                  <c:v>Linear (SAIDI)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SAIFI'!$B$33:$L$33</c:f>
              <c:numCache>
                <c:formatCode>0.00</c:formatCode>
                <c:ptCount val="11"/>
                <c:pt idx="0">
                  <c:v>44.2</c:v>
                </c:pt>
                <c:pt idx="1">
                  <c:v>46.1</c:v>
                </c:pt>
                <c:pt idx="2">
                  <c:v>48</c:v>
                </c:pt>
                <c:pt idx="3">
                  <c:v>50</c:v>
                </c:pt>
                <c:pt idx="4">
                  <c:v>51.9</c:v>
                </c:pt>
                <c:pt idx="5">
                  <c:v>53.8</c:v>
                </c:pt>
                <c:pt idx="6">
                  <c:v>55.8</c:v>
                </c:pt>
                <c:pt idx="7">
                  <c:v>57.7</c:v>
                </c:pt>
                <c:pt idx="8">
                  <c:v>59.6</c:v>
                </c:pt>
                <c:pt idx="9">
                  <c:v>61.5</c:v>
                </c:pt>
                <c:pt idx="10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9-44A9-970E-6C10D8F8B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285216"/>
        <c:axId val="1437285696"/>
      </c:lineChart>
      <c:lineChart>
        <c:grouping val="standard"/>
        <c:varyColors val="0"/>
        <c:ser>
          <c:idx val="2"/>
          <c:order val="2"/>
          <c:tx>
            <c:strRef>
              <c:f>'SAIDI SAIFI'!$A$34</c:f>
              <c:strCache>
                <c:ptCount val="1"/>
                <c:pt idx="0">
                  <c:v>SAIFI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SAIFI'!$B$34:$L$34</c:f>
              <c:numCache>
                <c:formatCode>0.00</c:formatCode>
                <c:ptCount val="11"/>
                <c:pt idx="0">
                  <c:v>0.53</c:v>
                </c:pt>
                <c:pt idx="1">
                  <c:v>0.47</c:v>
                </c:pt>
                <c:pt idx="2">
                  <c:v>0.37</c:v>
                </c:pt>
                <c:pt idx="3">
                  <c:v>0.55000000000000004</c:v>
                </c:pt>
                <c:pt idx="4">
                  <c:v>0.38</c:v>
                </c:pt>
                <c:pt idx="5">
                  <c:v>0.37</c:v>
                </c:pt>
                <c:pt idx="6">
                  <c:v>0.44</c:v>
                </c:pt>
                <c:pt idx="7">
                  <c:v>0.61</c:v>
                </c:pt>
                <c:pt idx="8">
                  <c:v>0.45</c:v>
                </c:pt>
                <c:pt idx="9">
                  <c:v>0.53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9-44A9-970E-6C10D8F8B2F0}"/>
            </c:ext>
          </c:extLst>
        </c:ser>
        <c:ser>
          <c:idx val="3"/>
          <c:order val="3"/>
          <c:tx>
            <c:strRef>
              <c:f>'SAIDI SAIFI'!$A$35</c:f>
              <c:strCache>
                <c:ptCount val="1"/>
                <c:pt idx="0">
                  <c:v>Approx. Linear (SAIFI)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SAIFI'!$B$35:$L$35</c:f>
              <c:numCache>
                <c:formatCode>0.00</c:formatCode>
                <c:ptCount val="11"/>
                <c:pt idx="0">
                  <c:v>0.44</c:v>
                </c:pt>
                <c:pt idx="1">
                  <c:v>0.45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0.49</c:v>
                </c:pt>
                <c:pt idx="7">
                  <c:v>0.5</c:v>
                </c:pt>
                <c:pt idx="8">
                  <c:v>0.51</c:v>
                </c:pt>
                <c:pt idx="9">
                  <c:v>0.52</c:v>
                </c:pt>
                <c:pt idx="10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9-44A9-970E-6C10D8F8B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008880"/>
        <c:axId val="1292007920"/>
      </c:lineChart>
      <c:catAx>
        <c:axId val="14372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696"/>
        <c:crosses val="autoZero"/>
        <c:auto val="1"/>
        <c:lblAlgn val="ctr"/>
        <c:lblOffset val="100"/>
        <c:noMultiLvlLbl val="0"/>
      </c:catAx>
      <c:valAx>
        <c:axId val="1437285696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SAIDI 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216"/>
        <c:crosses val="autoZero"/>
        <c:crossBetween val="between"/>
      </c:valAx>
      <c:valAx>
        <c:axId val="1292007920"/>
        <c:scaling>
          <c:orientation val="minMax"/>
          <c:max val="0.65000000000000013"/>
          <c:min val="0.3000000000000000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SAIFI Interruptions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008880"/>
        <c:crosses val="max"/>
        <c:crossBetween val="between"/>
      </c:valAx>
      <c:catAx>
        <c:axId val="129200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20079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Past 10 Year SAIDI and SAIDI-CDN Impact from Equipment Failure</a:t>
            </a:r>
            <a:r>
              <a:rPr lang="en-CA" sz="1400" b="0" i="0" u="none" strike="noStrike" baseline="0"/>
              <a:t> </a:t>
            </a:r>
            <a:endParaRPr lang="en-CA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'SAIDI SAIFI'!$A$32</c:f>
              <c:strCache>
                <c:ptCount val="1"/>
                <c:pt idx="0">
                  <c:v>SAIDI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SAIFI'!$B$38:$L$38</c:f>
              <c:numCache>
                <c:formatCode>General</c:formatCode>
                <c:ptCount val="11"/>
                <c:pt idx="0">
                  <c:v>46</c:v>
                </c:pt>
                <c:pt idx="1">
                  <c:v>61.08</c:v>
                </c:pt>
                <c:pt idx="2">
                  <c:v>41.48</c:v>
                </c:pt>
                <c:pt idx="3">
                  <c:v>50.9</c:v>
                </c:pt>
                <c:pt idx="4">
                  <c:v>44</c:v>
                </c:pt>
                <c:pt idx="5">
                  <c:v>42.1</c:v>
                </c:pt>
                <c:pt idx="6">
                  <c:v>53.6</c:v>
                </c:pt>
                <c:pt idx="7">
                  <c:v>63.7</c:v>
                </c:pt>
                <c:pt idx="8">
                  <c:v>52.8</c:v>
                </c:pt>
                <c:pt idx="9">
                  <c:v>64.599999999999994</c:v>
                </c:pt>
                <c:pt idx="10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1-4DAF-AAF2-416F270FEECA}"/>
            </c:ext>
          </c:extLst>
        </c:ser>
        <c:ser>
          <c:idx val="1"/>
          <c:order val="1"/>
          <c:tx>
            <c:strRef>
              <c:f>'SAIDI SAIFI'!$A$39</c:f>
              <c:strCache>
                <c:ptCount val="1"/>
                <c:pt idx="0">
                  <c:v>Linear (SAIDI)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SAIFI'!$B$33:$L$33</c:f>
              <c:numCache>
                <c:formatCode>0.00</c:formatCode>
                <c:ptCount val="11"/>
                <c:pt idx="0">
                  <c:v>44.2</c:v>
                </c:pt>
                <c:pt idx="1">
                  <c:v>46.1</c:v>
                </c:pt>
                <c:pt idx="2">
                  <c:v>48</c:v>
                </c:pt>
                <c:pt idx="3">
                  <c:v>50</c:v>
                </c:pt>
                <c:pt idx="4">
                  <c:v>51.9</c:v>
                </c:pt>
                <c:pt idx="5">
                  <c:v>53.8</c:v>
                </c:pt>
                <c:pt idx="6">
                  <c:v>55.8</c:v>
                </c:pt>
                <c:pt idx="7">
                  <c:v>57.7</c:v>
                </c:pt>
                <c:pt idx="8">
                  <c:v>59.6</c:v>
                </c:pt>
                <c:pt idx="9">
                  <c:v>61.5</c:v>
                </c:pt>
                <c:pt idx="10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1-4DAF-AAF2-416F270FEECA}"/>
            </c:ext>
          </c:extLst>
        </c:ser>
        <c:ser>
          <c:idx val="2"/>
          <c:order val="2"/>
          <c:tx>
            <c:strRef>
              <c:f>'SAIDI SAIFI'!$A$40</c:f>
              <c:strCache>
                <c:ptCount val="1"/>
                <c:pt idx="0">
                  <c:v>SAIDI (CDN)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'SAIDI SAIFI'!$B$40:$L$40</c:f>
              <c:numCache>
                <c:formatCode>0.00</c:formatCode>
                <c:ptCount val="11"/>
                <c:pt idx="0">
                  <c:v>61</c:v>
                </c:pt>
                <c:pt idx="1">
                  <c:v>46</c:v>
                </c:pt>
                <c:pt idx="2">
                  <c:v>73</c:v>
                </c:pt>
                <c:pt idx="3">
                  <c:v>48</c:v>
                </c:pt>
                <c:pt idx="4">
                  <c:v>51</c:v>
                </c:pt>
                <c:pt idx="5">
                  <c:v>50</c:v>
                </c:pt>
                <c:pt idx="6">
                  <c:v>47</c:v>
                </c:pt>
                <c:pt idx="7">
                  <c:v>81</c:v>
                </c:pt>
                <c:pt idx="8">
                  <c:v>71</c:v>
                </c:pt>
                <c:pt idx="9">
                  <c:v>67</c:v>
                </c:pt>
                <c:pt idx="1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1-4DAF-AAF2-416F270F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285216"/>
        <c:axId val="14372856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'SAIDI SAIFI'!$A$41</c15:sqref>
                        </c15:formulaRef>
                      </c:ext>
                    </c:extLst>
                    <c:strCache>
                      <c:ptCount val="1"/>
                      <c:pt idx="0">
                        <c:v>Linear (SAIDI CDN)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'SAIDI SAIFI'!$B$41:$L$41</c15:sqref>
                        </c15:formulaRef>
                      </c:ext>
                    </c:extLst>
                    <c:numCache>
                      <c:formatCode>0.00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441-4DAF-AAF2-416F270FEECA}"/>
                  </c:ext>
                </c:extLst>
              </c15:ser>
            </c15:filteredLineSeries>
          </c:ext>
        </c:extLst>
      </c:lineChart>
      <c:catAx>
        <c:axId val="14372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696"/>
        <c:crosses val="autoZero"/>
        <c:auto val="1"/>
        <c:lblAlgn val="ctr"/>
        <c:lblOffset val="100"/>
        <c:noMultiLvlLbl val="0"/>
      </c:catAx>
      <c:valAx>
        <c:axId val="1437285696"/>
        <c:scaling>
          <c:orientation val="minMax"/>
          <c:max val="8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SAIDI 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Past 10 Year SAIFI and SAIFI-CDN Impact from Equipment Failure</a:t>
            </a:r>
            <a:r>
              <a:rPr lang="en-CA" sz="1400" b="0" i="0" u="none" strike="noStrike" baseline="0"/>
              <a:t> </a:t>
            </a:r>
            <a:endParaRPr lang="en-CA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'SAIDI SAIFI'!$A$42</c:f>
              <c:strCache>
                <c:ptCount val="1"/>
                <c:pt idx="0">
                  <c:v>SAIFI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SAIFI'!$B$42:$L$42</c:f>
              <c:numCache>
                <c:formatCode>0.00</c:formatCode>
                <c:ptCount val="11"/>
                <c:pt idx="0">
                  <c:v>0.53</c:v>
                </c:pt>
                <c:pt idx="1">
                  <c:v>0.47</c:v>
                </c:pt>
                <c:pt idx="2">
                  <c:v>0.37</c:v>
                </c:pt>
                <c:pt idx="3">
                  <c:v>0.55000000000000004</c:v>
                </c:pt>
                <c:pt idx="4">
                  <c:v>0.38</c:v>
                </c:pt>
                <c:pt idx="5">
                  <c:v>0.37</c:v>
                </c:pt>
                <c:pt idx="6">
                  <c:v>0.44</c:v>
                </c:pt>
                <c:pt idx="7">
                  <c:v>0.61</c:v>
                </c:pt>
                <c:pt idx="8">
                  <c:v>0.45</c:v>
                </c:pt>
                <c:pt idx="9">
                  <c:v>0.53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1-4638-8ACA-52E2909C4575}"/>
            </c:ext>
          </c:extLst>
        </c:ser>
        <c:ser>
          <c:idx val="1"/>
          <c:order val="1"/>
          <c:tx>
            <c:strRef>
              <c:f>'SAIDI SAIFI'!$A$43</c:f>
              <c:strCache>
                <c:ptCount val="1"/>
                <c:pt idx="0">
                  <c:v>Approx. Linear (SAIFI)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SAIFI'!$B$43:$L$43</c:f>
              <c:numCache>
                <c:formatCode>0.00</c:formatCode>
                <c:ptCount val="11"/>
                <c:pt idx="0">
                  <c:v>0.44</c:v>
                </c:pt>
                <c:pt idx="1">
                  <c:v>0.45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0.49</c:v>
                </c:pt>
                <c:pt idx="7">
                  <c:v>0.5</c:v>
                </c:pt>
                <c:pt idx="8">
                  <c:v>0.51</c:v>
                </c:pt>
                <c:pt idx="9">
                  <c:v>0.52</c:v>
                </c:pt>
                <c:pt idx="10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1-4638-8ACA-52E2909C4575}"/>
            </c:ext>
          </c:extLst>
        </c:ser>
        <c:ser>
          <c:idx val="2"/>
          <c:order val="2"/>
          <c:tx>
            <c:strRef>
              <c:f>'SAIDI SAIFI'!$A$44</c:f>
              <c:strCache>
                <c:ptCount val="1"/>
                <c:pt idx="0">
                  <c:v>SAIFI (CDN)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'SAIDI SAIFI'!$B$44:$L$44</c:f>
              <c:numCache>
                <c:formatCode>0.00</c:formatCode>
                <c:ptCount val="11"/>
                <c:pt idx="0">
                  <c:v>0.48</c:v>
                </c:pt>
                <c:pt idx="1">
                  <c:v>0.4</c:v>
                </c:pt>
                <c:pt idx="2">
                  <c:v>0.43</c:v>
                </c:pt>
                <c:pt idx="3">
                  <c:v>0.4</c:v>
                </c:pt>
                <c:pt idx="4">
                  <c:v>0.41</c:v>
                </c:pt>
                <c:pt idx="5">
                  <c:v>0.43</c:v>
                </c:pt>
                <c:pt idx="6">
                  <c:v>0.41</c:v>
                </c:pt>
                <c:pt idx="7">
                  <c:v>0.47</c:v>
                </c:pt>
                <c:pt idx="8">
                  <c:v>0.46</c:v>
                </c:pt>
                <c:pt idx="9">
                  <c:v>0.44</c:v>
                </c:pt>
                <c:pt idx="1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C1-4638-8ACA-52E2909C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285216"/>
        <c:axId val="14372856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'SAIDI SAIFI'!$A$45</c15:sqref>
                        </c15:formulaRef>
                      </c:ext>
                    </c:extLst>
                    <c:strCache>
                      <c:ptCount val="1"/>
                      <c:pt idx="0">
                        <c:v>Linear (SAIDI CDN)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'SAIDI SAIFI'!$B$45:$L$45</c15:sqref>
                        </c15:formulaRef>
                      </c:ext>
                    </c:extLst>
                    <c:numCache>
                      <c:formatCode>0.00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8C1-4638-8ACA-52E2909C4575}"/>
                  </c:ext>
                </c:extLst>
              </c15:ser>
            </c15:filteredLineSeries>
          </c:ext>
        </c:extLst>
      </c:lineChart>
      <c:catAx>
        <c:axId val="14372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696"/>
        <c:crosses val="autoZero"/>
        <c:auto val="1"/>
        <c:lblAlgn val="ctr"/>
        <c:lblOffset val="100"/>
        <c:noMultiLvlLbl val="0"/>
      </c:catAx>
      <c:valAx>
        <c:axId val="1437285696"/>
        <c:scaling>
          <c:orientation val="minMax"/>
          <c:max val="0.65000000000000013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SAIFI Interruptions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2012-2021 SAIDI and SAIDI-CDN Impact from Equipment Failure</a:t>
            </a:r>
            <a:r>
              <a:rPr lang="en-CA" sz="1400" b="0" i="0" u="none" strike="noStrike" baseline="0"/>
              <a:t> </a:t>
            </a:r>
            <a:endParaRPr lang="en-CA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'SAIDI SAIFI'!$A$32</c:f>
              <c:strCache>
                <c:ptCount val="1"/>
                <c:pt idx="0">
                  <c:v>SAIDI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SAIFI'!$B$38:$K$38</c:f>
              <c:numCache>
                <c:formatCode>General</c:formatCode>
                <c:ptCount val="10"/>
                <c:pt idx="0">
                  <c:v>46</c:v>
                </c:pt>
                <c:pt idx="1">
                  <c:v>61.08</c:v>
                </c:pt>
                <c:pt idx="2">
                  <c:v>41.48</c:v>
                </c:pt>
                <c:pt idx="3">
                  <c:v>50.9</c:v>
                </c:pt>
                <c:pt idx="4">
                  <c:v>44</c:v>
                </c:pt>
                <c:pt idx="5">
                  <c:v>42.1</c:v>
                </c:pt>
                <c:pt idx="6">
                  <c:v>53.6</c:v>
                </c:pt>
                <c:pt idx="7">
                  <c:v>63.7</c:v>
                </c:pt>
                <c:pt idx="8">
                  <c:v>52.8</c:v>
                </c:pt>
                <c:pt idx="9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8-4A3A-BCF0-02A416EDBE92}"/>
            </c:ext>
          </c:extLst>
        </c:ser>
        <c:ser>
          <c:idx val="1"/>
          <c:order val="1"/>
          <c:tx>
            <c:strRef>
              <c:f>'SAIDI SAIFI'!$A$39</c:f>
              <c:strCache>
                <c:ptCount val="1"/>
                <c:pt idx="0">
                  <c:v>Linear (SAIDI)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SAIFI'!$B$33:$K$33</c:f>
              <c:numCache>
                <c:formatCode>0.00</c:formatCode>
                <c:ptCount val="10"/>
                <c:pt idx="0">
                  <c:v>44.2</c:v>
                </c:pt>
                <c:pt idx="1">
                  <c:v>46.1</c:v>
                </c:pt>
                <c:pt idx="2">
                  <c:v>48</c:v>
                </c:pt>
                <c:pt idx="3">
                  <c:v>50</c:v>
                </c:pt>
                <c:pt idx="4">
                  <c:v>51.9</c:v>
                </c:pt>
                <c:pt idx="5">
                  <c:v>53.8</c:v>
                </c:pt>
                <c:pt idx="6">
                  <c:v>55.8</c:v>
                </c:pt>
                <c:pt idx="7">
                  <c:v>57.7</c:v>
                </c:pt>
                <c:pt idx="8">
                  <c:v>59.6</c:v>
                </c:pt>
                <c:pt idx="9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8-4A3A-BCF0-02A416EDBE92}"/>
            </c:ext>
          </c:extLst>
        </c:ser>
        <c:ser>
          <c:idx val="2"/>
          <c:order val="2"/>
          <c:tx>
            <c:strRef>
              <c:f>'SAIDI SAIFI'!$A$40</c:f>
              <c:strCache>
                <c:ptCount val="1"/>
                <c:pt idx="0">
                  <c:v>SAIDI (CDN)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'SAIDI SAIFI'!$B$40:$K$40</c:f>
              <c:numCache>
                <c:formatCode>0.00</c:formatCode>
                <c:ptCount val="10"/>
                <c:pt idx="0">
                  <c:v>61</c:v>
                </c:pt>
                <c:pt idx="1">
                  <c:v>46</c:v>
                </c:pt>
                <c:pt idx="2">
                  <c:v>73</c:v>
                </c:pt>
                <c:pt idx="3">
                  <c:v>48</c:v>
                </c:pt>
                <c:pt idx="4">
                  <c:v>51</c:v>
                </c:pt>
                <c:pt idx="5">
                  <c:v>50</c:v>
                </c:pt>
                <c:pt idx="6">
                  <c:v>47</c:v>
                </c:pt>
                <c:pt idx="7">
                  <c:v>81</c:v>
                </c:pt>
                <c:pt idx="8">
                  <c:v>71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8-4A3A-BCF0-02A416ED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285216"/>
        <c:axId val="14372856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'SAIDI SAIFI'!$A$41</c15:sqref>
                        </c15:formulaRef>
                      </c:ext>
                    </c:extLst>
                    <c:strCache>
                      <c:ptCount val="1"/>
                      <c:pt idx="0">
                        <c:v>Linear (SAIDI CDN)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'SAIDI SAIFI'!$B$41:$K$41</c15:sqref>
                        </c15:formulaRef>
                      </c:ext>
                    </c:extLst>
                    <c:numCache>
                      <c:formatCode>0.00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B18-4A3A-BCF0-02A416EDBE92}"/>
                  </c:ext>
                </c:extLst>
              </c15:ser>
            </c15:filteredLineSeries>
          </c:ext>
        </c:extLst>
      </c:lineChart>
      <c:catAx>
        <c:axId val="14372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696"/>
        <c:crosses val="autoZero"/>
        <c:auto val="1"/>
        <c:lblAlgn val="ctr"/>
        <c:lblOffset val="100"/>
        <c:noMultiLvlLbl val="0"/>
      </c:catAx>
      <c:valAx>
        <c:axId val="1437285696"/>
        <c:scaling>
          <c:orientation val="minMax"/>
          <c:max val="8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SAIDI 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2012-2021 SAIFI and SAIFI-CDN Impact from Equipment Failure</a:t>
            </a:r>
            <a:r>
              <a:rPr lang="en-CA" sz="1400" b="0" i="0" u="none" strike="noStrike" baseline="0"/>
              <a:t> </a:t>
            </a:r>
            <a:endParaRPr lang="en-CA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'SAIDI SAIFI'!$A$42</c:f>
              <c:strCache>
                <c:ptCount val="1"/>
                <c:pt idx="0">
                  <c:v>SAIFI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SAIFI'!$B$42:$K$42</c:f>
              <c:numCache>
                <c:formatCode>0.00</c:formatCode>
                <c:ptCount val="10"/>
                <c:pt idx="0">
                  <c:v>0.53</c:v>
                </c:pt>
                <c:pt idx="1">
                  <c:v>0.47</c:v>
                </c:pt>
                <c:pt idx="2">
                  <c:v>0.37</c:v>
                </c:pt>
                <c:pt idx="3">
                  <c:v>0.55000000000000004</c:v>
                </c:pt>
                <c:pt idx="4">
                  <c:v>0.38</c:v>
                </c:pt>
                <c:pt idx="5">
                  <c:v>0.37</c:v>
                </c:pt>
                <c:pt idx="6">
                  <c:v>0.44</c:v>
                </c:pt>
                <c:pt idx="7">
                  <c:v>0.61</c:v>
                </c:pt>
                <c:pt idx="8">
                  <c:v>0.45</c:v>
                </c:pt>
                <c:pt idx="9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A-4963-AF31-91BA8DFEBDE2}"/>
            </c:ext>
          </c:extLst>
        </c:ser>
        <c:ser>
          <c:idx val="1"/>
          <c:order val="1"/>
          <c:tx>
            <c:strRef>
              <c:f>'SAIDI SAIFI'!$A$43</c:f>
              <c:strCache>
                <c:ptCount val="1"/>
                <c:pt idx="0">
                  <c:v>Approx. Linear (SAIFI)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'SAIDI SAIFI'!$B$31:$L$31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'SAIDI SAIFI'!$B$43:$K$43</c:f>
              <c:numCache>
                <c:formatCode>0.00</c:formatCode>
                <c:ptCount val="10"/>
                <c:pt idx="0">
                  <c:v>0.44</c:v>
                </c:pt>
                <c:pt idx="1">
                  <c:v>0.45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0.49</c:v>
                </c:pt>
                <c:pt idx="7">
                  <c:v>0.5</c:v>
                </c:pt>
                <c:pt idx="8">
                  <c:v>0.51</c:v>
                </c:pt>
                <c:pt idx="9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A-4963-AF31-91BA8DFEBDE2}"/>
            </c:ext>
          </c:extLst>
        </c:ser>
        <c:ser>
          <c:idx val="2"/>
          <c:order val="2"/>
          <c:tx>
            <c:strRef>
              <c:f>'SAIDI SAIFI'!$A$44</c:f>
              <c:strCache>
                <c:ptCount val="1"/>
                <c:pt idx="0">
                  <c:v>SAIFI (CDN)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'SAIDI SAIFI'!$B$44:$K$44</c:f>
              <c:numCache>
                <c:formatCode>0.00</c:formatCode>
                <c:ptCount val="10"/>
                <c:pt idx="0">
                  <c:v>0.48</c:v>
                </c:pt>
                <c:pt idx="1">
                  <c:v>0.4</c:v>
                </c:pt>
                <c:pt idx="2">
                  <c:v>0.43</c:v>
                </c:pt>
                <c:pt idx="3">
                  <c:v>0.4</c:v>
                </c:pt>
                <c:pt idx="4">
                  <c:v>0.41</c:v>
                </c:pt>
                <c:pt idx="5">
                  <c:v>0.43</c:v>
                </c:pt>
                <c:pt idx="6">
                  <c:v>0.41</c:v>
                </c:pt>
                <c:pt idx="7">
                  <c:v>0.47</c:v>
                </c:pt>
                <c:pt idx="8">
                  <c:v>0.46</c:v>
                </c:pt>
                <c:pt idx="9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3A-4963-AF31-91BA8DFEB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285216"/>
        <c:axId val="14372856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'SAIDI SAIFI'!$A$45</c15:sqref>
                        </c15:formulaRef>
                      </c:ext>
                    </c:extLst>
                    <c:strCache>
                      <c:ptCount val="1"/>
                      <c:pt idx="0">
                        <c:v>Linear (SAIDI CDN)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'SAIDI SAIFI'!$B$45:$K$45</c15:sqref>
                        </c15:formulaRef>
                      </c:ext>
                    </c:extLst>
                    <c:numCache>
                      <c:formatCode>0.00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13A-4963-AF31-91BA8DFEBDE2}"/>
                  </c:ext>
                </c:extLst>
              </c15:ser>
            </c15:filteredLineSeries>
          </c:ext>
        </c:extLst>
      </c:lineChart>
      <c:catAx>
        <c:axId val="14372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696"/>
        <c:crosses val="autoZero"/>
        <c:auto val="1"/>
        <c:lblAlgn val="ctr"/>
        <c:lblOffset val="100"/>
        <c:noMultiLvlLbl val="0"/>
      </c:catAx>
      <c:valAx>
        <c:axId val="1437285696"/>
        <c:scaling>
          <c:orientation val="minMax"/>
          <c:max val="0.65000000000000013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SAIFI</a:t>
                </a:r>
                <a:r>
                  <a:rPr lang="en-CA" baseline="0"/>
                  <a:t> Interruptions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8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</xdr:colOff>
      <xdr:row>1</xdr:row>
      <xdr:rowOff>71437</xdr:rowOff>
    </xdr:from>
    <xdr:to>
      <xdr:col>25</xdr:col>
      <xdr:colOff>333374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43A6F6-530F-4296-3965-8CA0B63DB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23</xdr:row>
      <xdr:rowOff>95250</xdr:rowOff>
    </xdr:from>
    <xdr:to>
      <xdr:col>25</xdr:col>
      <xdr:colOff>295275</xdr:colOff>
      <xdr:row>42</xdr:row>
      <xdr:rowOff>128588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E2DF0E-4272-44F2-B367-7AF096479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190500</xdr:colOff>
      <xdr:row>44</xdr:row>
      <xdr:rowOff>38100</xdr:rowOff>
    </xdr:from>
    <xdr:to>
      <xdr:col>25</xdr:col>
      <xdr:colOff>200025</xdr:colOff>
      <xdr:row>65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AE63F8-C16D-49DC-BE95-E7CF5D000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25</xdr:col>
      <xdr:colOff>295275</xdr:colOff>
      <xdr:row>87</xdr:row>
      <xdr:rowOff>33338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CD8D66-D591-48A0-83D0-17C298673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25</xdr:col>
      <xdr:colOff>295275</xdr:colOff>
      <xdr:row>109</xdr:row>
      <xdr:rowOff>33338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AD9BAB-F09E-41F6-B841-4AB0B2785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92C4-9E3A-43DF-9EDE-5A5A0963011A}">
  <dimension ref="A1:Q89"/>
  <sheetViews>
    <sheetView tabSelected="1" topLeftCell="A52" workbookViewId="0">
      <selection activeCell="E70" sqref="E70"/>
    </sheetView>
  </sheetViews>
  <sheetFormatPr defaultRowHeight="15" x14ac:dyDescent="0.25"/>
  <cols>
    <col min="1" max="1" width="32.7109375" customWidth="1"/>
    <col min="2" max="2" width="6.5703125" customWidth="1"/>
    <col min="3" max="3" width="8.42578125" bestFit="1" customWidth="1"/>
    <col min="4" max="12" width="6.5703125" bestFit="1" customWidth="1"/>
    <col min="13" max="13" width="8.28515625" bestFit="1" customWidth="1"/>
    <col min="14" max="14" width="10.140625" bestFit="1" customWidth="1"/>
    <col min="15" max="15" width="12.85546875" bestFit="1" customWidth="1"/>
    <col min="16" max="16" width="4.28515625" customWidth="1"/>
  </cols>
  <sheetData>
    <row r="1" spans="1:17" x14ac:dyDescent="0.25">
      <c r="A1" s="1" t="s">
        <v>0</v>
      </c>
      <c r="Q1" s="1" t="s">
        <v>29</v>
      </c>
    </row>
    <row r="3" spans="1:17" x14ac:dyDescent="0.25">
      <c r="A3" s="1" t="s">
        <v>1</v>
      </c>
      <c r="B3" s="1" t="s">
        <v>2</v>
      </c>
    </row>
    <row r="4" spans="1:17" x14ac:dyDescent="0.25">
      <c r="A4" s="1" t="s">
        <v>26</v>
      </c>
      <c r="B4" s="1"/>
    </row>
    <row r="5" spans="1:17" x14ac:dyDescent="0.25">
      <c r="A5" s="1" t="s">
        <v>3</v>
      </c>
      <c r="B5" s="1">
        <v>2012</v>
      </c>
      <c r="C5" s="1">
        <f>B5+1</f>
        <v>2013</v>
      </c>
      <c r="D5" s="1">
        <f t="shared" ref="D5:L5" si="0">C5+1</f>
        <v>2014</v>
      </c>
      <c r="E5" s="1">
        <f t="shared" si="0"/>
        <v>2015</v>
      </c>
      <c r="F5" s="1">
        <f t="shared" si="0"/>
        <v>2016</v>
      </c>
      <c r="G5" s="1">
        <f t="shared" si="0"/>
        <v>2017</v>
      </c>
      <c r="H5" s="1">
        <f t="shared" si="0"/>
        <v>2018</v>
      </c>
      <c r="I5" s="1">
        <f t="shared" si="0"/>
        <v>2019</v>
      </c>
      <c r="J5" s="1">
        <f t="shared" si="0"/>
        <v>2020</v>
      </c>
      <c r="K5" s="1">
        <f t="shared" si="0"/>
        <v>2021</v>
      </c>
      <c r="L5" s="1">
        <f t="shared" si="0"/>
        <v>2022</v>
      </c>
      <c r="M5" s="1" t="s">
        <v>4</v>
      </c>
      <c r="N5" s="1" t="s">
        <v>5</v>
      </c>
      <c r="O5" s="1" t="s">
        <v>6</v>
      </c>
    </row>
    <row r="6" spans="1:17" x14ac:dyDescent="0.25">
      <c r="A6" s="1" t="s">
        <v>7</v>
      </c>
      <c r="B6" s="3">
        <v>131</v>
      </c>
      <c r="C6" s="3">
        <v>121</v>
      </c>
      <c r="D6" s="3">
        <v>102</v>
      </c>
      <c r="E6" s="3">
        <v>93</v>
      </c>
      <c r="F6" s="3">
        <v>137</v>
      </c>
      <c r="G6" s="3">
        <v>115</v>
      </c>
      <c r="H6" s="3">
        <v>128</v>
      </c>
      <c r="I6" s="3">
        <v>151</v>
      </c>
      <c r="J6" s="3">
        <v>129</v>
      </c>
      <c r="K6" s="3">
        <v>151</v>
      </c>
      <c r="L6" s="3">
        <v>128</v>
      </c>
      <c r="M6" s="5">
        <f>AVERAGE(B6:L6)</f>
        <v>126</v>
      </c>
      <c r="N6" s="4">
        <f>M6/M7</f>
        <v>0.31672760511882997</v>
      </c>
      <c r="O6" s="5">
        <f t="shared" ref="O6:O11" si="1">STDEV(B6:L6)</f>
        <v>17.955500549970751</v>
      </c>
    </row>
    <row r="7" spans="1:17" x14ac:dyDescent="0.25">
      <c r="A7" s="1" t="s">
        <v>8</v>
      </c>
      <c r="B7" s="3">
        <v>370</v>
      </c>
      <c r="C7" s="3">
        <v>280</v>
      </c>
      <c r="D7" s="3">
        <v>570</v>
      </c>
      <c r="E7" s="3">
        <v>383</v>
      </c>
      <c r="F7" s="3">
        <v>305</v>
      </c>
      <c r="G7" s="3">
        <v>339</v>
      </c>
      <c r="H7" s="3">
        <v>463</v>
      </c>
      <c r="I7" s="3">
        <v>508</v>
      </c>
      <c r="J7" s="3">
        <v>503</v>
      </c>
      <c r="K7" s="3">
        <v>321</v>
      </c>
      <c r="L7" s="3">
        <v>334</v>
      </c>
      <c r="M7" s="5">
        <f>AVERAGE(B7:L7)</f>
        <v>397.81818181818181</v>
      </c>
      <c r="N7" s="6"/>
      <c r="O7" s="5">
        <f t="shared" si="1"/>
        <v>96.964754608897181</v>
      </c>
    </row>
    <row r="8" spans="1:17" x14ac:dyDescent="0.25">
      <c r="A8" s="1" t="s">
        <v>9</v>
      </c>
      <c r="B8" s="3">
        <v>1.59</v>
      </c>
      <c r="C8" s="3">
        <v>1.49</v>
      </c>
      <c r="D8" s="3">
        <v>1.24</v>
      </c>
      <c r="E8" s="3">
        <v>1.41</v>
      </c>
      <c r="F8" s="3">
        <v>1.48</v>
      </c>
      <c r="G8" s="3">
        <v>1.38</v>
      </c>
      <c r="H8" s="3">
        <v>1.42</v>
      </c>
      <c r="I8" s="3">
        <v>1.67</v>
      </c>
      <c r="J8" s="3">
        <v>1.35</v>
      </c>
      <c r="K8" s="3">
        <v>1.53</v>
      </c>
      <c r="L8" s="3">
        <v>1.45</v>
      </c>
      <c r="M8" s="5">
        <f>AVERAGE(B8:L8)</f>
        <v>1.4554545454545453</v>
      </c>
      <c r="N8" s="4">
        <f>M8/M9</f>
        <v>0.56293952180028128</v>
      </c>
      <c r="O8" s="5">
        <f t="shared" si="1"/>
        <v>0.11750435195035427</v>
      </c>
    </row>
    <row r="9" spans="1:17" x14ac:dyDescent="0.25">
      <c r="A9" s="1" t="s">
        <v>10</v>
      </c>
      <c r="B9" s="3">
        <v>2.63</v>
      </c>
      <c r="C9" s="3">
        <v>2.54</v>
      </c>
      <c r="D9" s="3">
        <v>2.72</v>
      </c>
      <c r="E9" s="3">
        <v>2.39</v>
      </c>
      <c r="F9" s="3">
        <v>2.3199999999999998</v>
      </c>
      <c r="G9" s="3">
        <v>3.1</v>
      </c>
      <c r="H9" s="3">
        <v>2.44</v>
      </c>
      <c r="I9" s="3">
        <v>2.84</v>
      </c>
      <c r="J9" s="3">
        <v>2.65</v>
      </c>
      <c r="K9" s="3">
        <v>2.39</v>
      </c>
      <c r="L9" s="3">
        <v>2.42</v>
      </c>
      <c r="M9" s="5">
        <f>AVERAGE(B9:L9)</f>
        <v>2.5854545454545454</v>
      </c>
      <c r="N9" s="6"/>
      <c r="O9" s="5">
        <f t="shared" si="1"/>
        <v>0.23479197756156989</v>
      </c>
    </row>
    <row r="10" spans="1:17" x14ac:dyDescent="0.25">
      <c r="A10" s="1" t="s">
        <v>11</v>
      </c>
      <c r="B10" s="3">
        <f>B6/B8</f>
        <v>82.389937106918239</v>
      </c>
      <c r="C10" s="3">
        <f t="shared" ref="C10:M10" si="2">C6/C8</f>
        <v>81.208053691275168</v>
      </c>
      <c r="D10" s="3">
        <f t="shared" si="2"/>
        <v>82.258064516129039</v>
      </c>
      <c r="E10" s="3">
        <f t="shared" si="2"/>
        <v>65.957446808510639</v>
      </c>
      <c r="F10" s="3">
        <f t="shared" si="2"/>
        <v>92.567567567567565</v>
      </c>
      <c r="G10" s="3">
        <f t="shared" si="2"/>
        <v>83.333333333333343</v>
      </c>
      <c r="H10" s="3">
        <f t="shared" si="2"/>
        <v>90.140845070422543</v>
      </c>
      <c r="I10" s="3">
        <f t="shared" si="2"/>
        <v>90.419161676646709</v>
      </c>
      <c r="J10" s="3">
        <f t="shared" si="2"/>
        <v>95.555555555555543</v>
      </c>
      <c r="K10" s="3">
        <f t="shared" si="2"/>
        <v>98.692810457516345</v>
      </c>
      <c r="L10" s="3">
        <f t="shared" si="2"/>
        <v>88.275862068965523</v>
      </c>
      <c r="M10" s="5">
        <f t="shared" si="2"/>
        <v>86.570893191755161</v>
      </c>
      <c r="N10" s="4">
        <f>M10/M11</f>
        <v>0.56263167330290609</v>
      </c>
      <c r="O10" s="5">
        <f t="shared" si="1"/>
        <v>8.9113592476487895</v>
      </c>
    </row>
    <row r="11" spans="1:17" x14ac:dyDescent="0.25">
      <c r="A11" s="1" t="s">
        <v>12</v>
      </c>
      <c r="B11" s="3">
        <f t="shared" ref="B11:M11" si="3">B7/B9</f>
        <v>140.68441064638785</v>
      </c>
      <c r="C11" s="3">
        <f t="shared" si="3"/>
        <v>110.23622047244095</v>
      </c>
      <c r="D11" s="3">
        <f t="shared" si="3"/>
        <v>209.55882352941174</v>
      </c>
      <c r="E11" s="3">
        <f t="shared" si="3"/>
        <v>160.25104602510459</v>
      </c>
      <c r="F11" s="3">
        <f t="shared" si="3"/>
        <v>131.46551724137933</v>
      </c>
      <c r="G11" s="3">
        <f t="shared" si="3"/>
        <v>109.35483870967741</v>
      </c>
      <c r="H11" s="3">
        <f t="shared" si="3"/>
        <v>189.75409836065575</v>
      </c>
      <c r="I11" s="3">
        <f t="shared" si="3"/>
        <v>178.87323943661974</v>
      </c>
      <c r="J11" s="3">
        <f t="shared" si="3"/>
        <v>189.81132075471697</v>
      </c>
      <c r="K11" s="3">
        <f t="shared" si="3"/>
        <v>134.30962343096235</v>
      </c>
      <c r="L11" s="3">
        <f t="shared" si="3"/>
        <v>138.01652892561984</v>
      </c>
      <c r="M11" s="5">
        <f t="shared" si="3"/>
        <v>153.86779184247538</v>
      </c>
      <c r="N11" s="7"/>
      <c r="O11" s="5">
        <f t="shared" si="1"/>
        <v>33.973274438241056</v>
      </c>
    </row>
    <row r="13" spans="1:17" x14ac:dyDescent="0.25">
      <c r="A13" s="1" t="s">
        <v>1</v>
      </c>
      <c r="B13" s="1" t="s">
        <v>13</v>
      </c>
    </row>
    <row r="14" spans="1:17" x14ac:dyDescent="0.25">
      <c r="A14" s="1" t="s">
        <v>24</v>
      </c>
      <c r="B14" s="1"/>
    </row>
    <row r="15" spans="1:17" x14ac:dyDescent="0.25">
      <c r="B15" s="1">
        <v>2012</v>
      </c>
      <c r="C15" s="1">
        <f>B15+1</f>
        <v>2013</v>
      </c>
      <c r="D15" s="1">
        <f t="shared" ref="D15:L15" si="4">C15+1</f>
        <v>2014</v>
      </c>
      <c r="E15" s="1">
        <f t="shared" si="4"/>
        <v>2015</v>
      </c>
      <c r="F15" s="1">
        <f t="shared" si="4"/>
        <v>2016</v>
      </c>
      <c r="G15" s="1">
        <f t="shared" si="4"/>
        <v>2017</v>
      </c>
      <c r="H15" s="1">
        <f t="shared" si="4"/>
        <v>2018</v>
      </c>
      <c r="I15" s="1">
        <f t="shared" si="4"/>
        <v>2019</v>
      </c>
      <c r="J15" s="1">
        <f t="shared" si="4"/>
        <v>2020</v>
      </c>
      <c r="K15" s="1">
        <f t="shared" si="4"/>
        <v>2021</v>
      </c>
      <c r="L15" s="1">
        <f t="shared" si="4"/>
        <v>2022</v>
      </c>
      <c r="M15" s="1" t="s">
        <v>4</v>
      </c>
      <c r="N15" s="1" t="s">
        <v>5</v>
      </c>
      <c r="O15" s="1" t="s">
        <v>6</v>
      </c>
    </row>
    <row r="16" spans="1:17" x14ac:dyDescent="0.25">
      <c r="A16" s="1" t="s">
        <v>14</v>
      </c>
      <c r="B16" s="3">
        <v>46</v>
      </c>
      <c r="C16" s="3">
        <v>62</v>
      </c>
      <c r="D16" s="3">
        <v>42</v>
      </c>
      <c r="E16" s="3">
        <v>51</v>
      </c>
      <c r="F16" s="3">
        <v>45</v>
      </c>
      <c r="G16" s="3">
        <v>43</v>
      </c>
      <c r="H16" s="3">
        <v>54</v>
      </c>
      <c r="I16" s="3">
        <v>64</v>
      </c>
      <c r="J16" s="3">
        <v>53</v>
      </c>
      <c r="K16" s="3">
        <v>65</v>
      </c>
      <c r="L16" s="3">
        <v>72</v>
      </c>
      <c r="M16" s="5">
        <f t="shared" ref="M16:M19" si="5">AVERAGE(B16:L16)</f>
        <v>54.272727272727273</v>
      </c>
      <c r="N16" s="4">
        <f>M16/M18</f>
        <v>0.91284403669724778</v>
      </c>
      <c r="O16" s="5">
        <f>STDEV(B16:L16)</f>
        <v>10.139930069688942</v>
      </c>
    </row>
    <row r="17" spans="1:17" x14ac:dyDescent="0.25">
      <c r="A17" s="1" t="s">
        <v>15</v>
      </c>
      <c r="B17" s="3">
        <v>96</v>
      </c>
      <c r="C17" s="3">
        <v>113</v>
      </c>
      <c r="D17" s="3">
        <v>64</v>
      </c>
      <c r="E17" s="3">
        <v>80</v>
      </c>
      <c r="F17" s="3">
        <v>109</v>
      </c>
      <c r="G17" s="3">
        <v>114</v>
      </c>
      <c r="H17" s="3">
        <v>78</v>
      </c>
      <c r="I17" s="3">
        <v>137</v>
      </c>
      <c r="J17" s="3">
        <v>247</v>
      </c>
      <c r="K17" s="3">
        <v>95</v>
      </c>
      <c r="L17" s="3">
        <v>193</v>
      </c>
      <c r="M17" s="5">
        <f t="shared" si="5"/>
        <v>120.54545454545455</v>
      </c>
      <c r="N17" s="7"/>
      <c r="O17" s="5">
        <f>STDEV(B17:L17)</f>
        <v>54.452481369288641</v>
      </c>
    </row>
    <row r="18" spans="1:17" x14ac:dyDescent="0.25">
      <c r="A18" s="1" t="s">
        <v>16</v>
      </c>
      <c r="B18" s="3">
        <v>61</v>
      </c>
      <c r="C18" s="3">
        <v>46</v>
      </c>
      <c r="D18" s="3">
        <v>73</v>
      </c>
      <c r="E18" s="3">
        <v>48</v>
      </c>
      <c r="F18" s="3">
        <v>51</v>
      </c>
      <c r="G18" s="3">
        <v>50</v>
      </c>
      <c r="H18" s="3">
        <v>47</v>
      </c>
      <c r="I18" s="3">
        <v>81</v>
      </c>
      <c r="J18" s="3">
        <v>71</v>
      </c>
      <c r="K18" s="3">
        <v>67</v>
      </c>
      <c r="L18" s="3">
        <v>59</v>
      </c>
      <c r="M18" s="5">
        <f t="shared" si="5"/>
        <v>59.454545454545453</v>
      </c>
      <c r="N18" s="7"/>
      <c r="O18" s="5">
        <f>STDEV(B18:L18)</f>
        <v>12.119105877610247</v>
      </c>
      <c r="Q18" s="1"/>
    </row>
    <row r="19" spans="1:17" x14ac:dyDescent="0.25">
      <c r="A19" s="1" t="s">
        <v>17</v>
      </c>
      <c r="B19" s="3">
        <v>309</v>
      </c>
      <c r="C19" s="3">
        <v>233</v>
      </c>
      <c r="D19" s="3">
        <v>497</v>
      </c>
      <c r="E19" s="3">
        <v>335</v>
      </c>
      <c r="F19" s="3">
        <v>254</v>
      </c>
      <c r="G19" s="3">
        <v>289</v>
      </c>
      <c r="H19" s="3">
        <v>416</v>
      </c>
      <c r="I19" s="3">
        <v>427</v>
      </c>
      <c r="J19" s="3">
        <v>433</v>
      </c>
      <c r="K19" s="3">
        <v>255</v>
      </c>
      <c r="L19" s="3">
        <v>275</v>
      </c>
      <c r="M19" s="5">
        <f t="shared" si="5"/>
        <v>338.45454545454544</v>
      </c>
      <c r="N19" s="7"/>
      <c r="O19" s="5">
        <f>STDEV(B19:L19)</f>
        <v>89.721082958648736</v>
      </c>
    </row>
    <row r="20" spans="1:17" x14ac:dyDescent="0.25">
      <c r="O20" s="2"/>
    </row>
    <row r="21" spans="1:17" x14ac:dyDescent="0.25">
      <c r="A21" s="1" t="s">
        <v>1</v>
      </c>
      <c r="B21" s="1" t="s">
        <v>18</v>
      </c>
      <c r="O21" s="2"/>
    </row>
    <row r="22" spans="1:17" x14ac:dyDescent="0.25">
      <c r="A22" s="1" t="s">
        <v>25</v>
      </c>
      <c r="B22" s="1"/>
      <c r="O22" s="2"/>
    </row>
    <row r="23" spans="1:17" x14ac:dyDescent="0.25">
      <c r="B23" s="1">
        <v>2012</v>
      </c>
      <c r="C23" s="1">
        <f>B23+1</f>
        <v>2013</v>
      </c>
      <c r="D23" s="1">
        <f t="shared" ref="D23:L23" si="6">C23+1</f>
        <v>2014</v>
      </c>
      <c r="E23" s="1">
        <f t="shared" si="6"/>
        <v>2015</v>
      </c>
      <c r="F23" s="1">
        <f t="shared" si="6"/>
        <v>2016</v>
      </c>
      <c r="G23" s="1">
        <f t="shared" si="6"/>
        <v>2017</v>
      </c>
      <c r="H23" s="1">
        <f t="shared" si="6"/>
        <v>2018</v>
      </c>
      <c r="I23" s="1">
        <f t="shared" si="6"/>
        <v>2019</v>
      </c>
      <c r="J23" s="1">
        <f t="shared" si="6"/>
        <v>2020</v>
      </c>
      <c r="K23" s="1">
        <f t="shared" si="6"/>
        <v>2021</v>
      </c>
      <c r="L23" s="1">
        <f t="shared" si="6"/>
        <v>2022</v>
      </c>
      <c r="M23" s="1" t="s">
        <v>4</v>
      </c>
      <c r="N23" s="1" t="s">
        <v>5</v>
      </c>
      <c r="O23" s="1" t="s">
        <v>6</v>
      </c>
      <c r="Q23" s="1" t="s">
        <v>33</v>
      </c>
    </row>
    <row r="24" spans="1:17" x14ac:dyDescent="0.25">
      <c r="A24" s="1" t="s">
        <v>19</v>
      </c>
      <c r="B24" s="3">
        <v>0.53</v>
      </c>
      <c r="C24" s="3">
        <v>0.47</v>
      </c>
      <c r="D24" s="3">
        <v>0.38</v>
      </c>
      <c r="E24" s="3">
        <v>0.55000000000000004</v>
      </c>
      <c r="F24" s="3">
        <v>0.38</v>
      </c>
      <c r="G24" s="3">
        <v>0.38</v>
      </c>
      <c r="H24" s="3">
        <v>0.45</v>
      </c>
      <c r="I24" s="3">
        <v>0.62</v>
      </c>
      <c r="J24" s="3">
        <v>0.45</v>
      </c>
      <c r="K24" s="3">
        <v>0.53</v>
      </c>
      <c r="L24" s="3">
        <v>0.61</v>
      </c>
      <c r="M24" s="5">
        <f t="shared" ref="M24:M27" si="7">AVERAGE(B24:L24)</f>
        <v>0.48636363636363639</v>
      </c>
      <c r="N24" s="4">
        <f>M24/M26</f>
        <v>1.119246861924686</v>
      </c>
      <c r="O24" s="5">
        <f>STDEV(B24:L24)</f>
        <v>8.8235222816370446E-2</v>
      </c>
    </row>
    <row r="25" spans="1:17" x14ac:dyDescent="0.25">
      <c r="A25" s="1" t="s">
        <v>20</v>
      </c>
      <c r="B25" s="3">
        <v>1.1399999999999999</v>
      </c>
      <c r="C25" s="3">
        <v>1.41</v>
      </c>
      <c r="D25" s="3">
        <v>0.87</v>
      </c>
      <c r="E25" s="3">
        <v>1.1299999999999999</v>
      </c>
      <c r="F25" s="3">
        <v>1.22</v>
      </c>
      <c r="G25" s="3">
        <v>1.31</v>
      </c>
      <c r="H25" s="3">
        <v>1.01</v>
      </c>
      <c r="I25" s="3">
        <v>1.17</v>
      </c>
      <c r="J25" s="3">
        <v>1.48</v>
      </c>
      <c r="K25" s="3">
        <v>1.05</v>
      </c>
      <c r="L25" s="3">
        <v>0.99</v>
      </c>
      <c r="M25" s="5">
        <f t="shared" si="7"/>
        <v>1.1618181818181819</v>
      </c>
      <c r="N25" s="7"/>
      <c r="O25" s="5">
        <f>STDEV(B25:L25)</f>
        <v>0.18438102840683823</v>
      </c>
    </row>
    <row r="26" spans="1:17" x14ac:dyDescent="0.25">
      <c r="A26" s="1" t="s">
        <v>21</v>
      </c>
      <c r="B26" s="3">
        <v>0.48</v>
      </c>
      <c r="C26" s="3">
        <v>0.4</v>
      </c>
      <c r="D26" s="3">
        <v>0.43</v>
      </c>
      <c r="E26" s="3">
        <v>0.4</v>
      </c>
      <c r="F26" s="3">
        <v>0.41</v>
      </c>
      <c r="G26" s="3">
        <v>0.43</v>
      </c>
      <c r="H26" s="3">
        <v>0.41</v>
      </c>
      <c r="I26" s="3">
        <v>0.47</v>
      </c>
      <c r="J26" s="3">
        <v>0.46</v>
      </c>
      <c r="K26" s="3">
        <v>0.44</v>
      </c>
      <c r="L26" s="3">
        <v>0.45</v>
      </c>
      <c r="M26" s="5">
        <f t="shared" si="7"/>
        <v>0.43454545454545462</v>
      </c>
      <c r="N26" s="7"/>
      <c r="O26" s="5">
        <f>STDEV(B26:L26)</f>
        <v>2.8058380695840719E-2</v>
      </c>
    </row>
    <row r="27" spans="1:17" x14ac:dyDescent="0.25">
      <c r="A27" s="1" t="s">
        <v>22</v>
      </c>
      <c r="B27" s="3">
        <v>2.15</v>
      </c>
      <c r="C27" s="3">
        <v>2.14</v>
      </c>
      <c r="D27" s="3">
        <v>2.2999999999999998</v>
      </c>
      <c r="E27" s="3">
        <v>2.0099999999999998</v>
      </c>
      <c r="F27" s="3">
        <v>1.93</v>
      </c>
      <c r="G27" s="3">
        <v>2.67</v>
      </c>
      <c r="H27" s="3">
        <v>2.0299999999999998</v>
      </c>
      <c r="I27" s="3">
        <v>2.37</v>
      </c>
      <c r="J27" s="3">
        <v>2.19</v>
      </c>
      <c r="K27" s="3">
        <v>1.95</v>
      </c>
      <c r="L27" s="3">
        <v>1.98</v>
      </c>
      <c r="M27" s="5">
        <f t="shared" si="7"/>
        <v>2.1563636363636363</v>
      </c>
      <c r="N27" s="7"/>
      <c r="O27" s="5">
        <f>STDEV(B27:L27)</f>
        <v>0.2222283837529638</v>
      </c>
    </row>
    <row r="29" spans="1:17" x14ac:dyDescent="0.25">
      <c r="A29" s="1" t="s">
        <v>1</v>
      </c>
      <c r="B29" s="1" t="s">
        <v>23</v>
      </c>
    </row>
    <row r="30" spans="1:17" x14ac:dyDescent="0.25">
      <c r="A30" s="1" t="s">
        <v>28</v>
      </c>
      <c r="B30" s="1"/>
    </row>
    <row r="31" spans="1:17" x14ac:dyDescent="0.25">
      <c r="B31" s="1">
        <v>2012</v>
      </c>
      <c r="C31" s="1">
        <f>B31+1</f>
        <v>2013</v>
      </c>
      <c r="D31" s="1">
        <f t="shared" ref="D31" si="8">C31+1</f>
        <v>2014</v>
      </c>
      <c r="E31" s="1">
        <f t="shared" ref="E31" si="9">D31+1</f>
        <v>2015</v>
      </c>
      <c r="F31" s="1">
        <f t="shared" ref="F31" si="10">E31+1</f>
        <v>2016</v>
      </c>
      <c r="G31" s="1">
        <f t="shared" ref="G31" si="11">F31+1</f>
        <v>2017</v>
      </c>
      <c r="H31" s="1">
        <f t="shared" ref="H31" si="12">G31+1</f>
        <v>2018</v>
      </c>
      <c r="I31" s="1">
        <f t="shared" ref="I31" si="13">H31+1</f>
        <v>2019</v>
      </c>
      <c r="J31" s="1">
        <f t="shared" ref="J31" si="14">I31+1</f>
        <v>2020</v>
      </c>
      <c r="K31" s="1">
        <f t="shared" ref="K31" si="15">J31+1</f>
        <v>2021</v>
      </c>
      <c r="L31" s="1">
        <f t="shared" ref="L31" si="16">K31+1</f>
        <v>2022</v>
      </c>
      <c r="M31" s="1" t="s">
        <v>4</v>
      </c>
      <c r="N31" s="1" t="s">
        <v>5</v>
      </c>
      <c r="O31" s="1" t="s">
        <v>6</v>
      </c>
    </row>
    <row r="32" spans="1:17" x14ac:dyDescent="0.25">
      <c r="A32" s="1" t="s">
        <v>7</v>
      </c>
      <c r="B32" s="3">
        <v>46</v>
      </c>
      <c r="C32" s="3">
        <v>61.08</v>
      </c>
      <c r="D32" s="3">
        <v>41.48</v>
      </c>
      <c r="E32" s="3">
        <v>50.9</v>
      </c>
      <c r="F32" s="3">
        <v>44</v>
      </c>
      <c r="G32" s="3">
        <v>42.1</v>
      </c>
      <c r="H32" s="3">
        <v>53.6</v>
      </c>
      <c r="I32" s="3">
        <v>63.7</v>
      </c>
      <c r="J32" s="3">
        <v>52.8</v>
      </c>
      <c r="K32" s="3">
        <v>64.599999999999994</v>
      </c>
      <c r="L32" s="3">
        <v>71.8</v>
      </c>
      <c r="M32" s="5">
        <f t="shared" ref="M32:M35" si="17">AVERAGE(B32:L32)</f>
        <v>53.823636363636361</v>
      </c>
      <c r="N32" s="4">
        <f>M32/M34</f>
        <v>111.70943396226414</v>
      </c>
      <c r="O32" s="5">
        <f>STDEV(B32:L32)</f>
        <v>10.230565255866676</v>
      </c>
    </row>
    <row r="33" spans="1:17" x14ac:dyDescent="0.25">
      <c r="A33" s="1" t="s">
        <v>27</v>
      </c>
      <c r="B33" s="3">
        <v>44.2</v>
      </c>
      <c r="C33" s="3">
        <v>46.1</v>
      </c>
      <c r="D33" s="3">
        <v>48</v>
      </c>
      <c r="E33" s="3">
        <v>50</v>
      </c>
      <c r="F33" s="3">
        <v>51.9</v>
      </c>
      <c r="G33" s="3">
        <v>53.8</v>
      </c>
      <c r="H33" s="3">
        <v>55.8</v>
      </c>
      <c r="I33" s="3">
        <v>57.7</v>
      </c>
      <c r="J33" s="3">
        <v>59.6</v>
      </c>
      <c r="K33" s="3">
        <v>61.5</v>
      </c>
      <c r="L33" s="3">
        <v>63.5</v>
      </c>
      <c r="M33" s="5">
        <f t="shared" si="17"/>
        <v>53.827272727272728</v>
      </c>
      <c r="N33" s="7"/>
      <c r="O33" s="5">
        <f>STDEV(B33:L33)</f>
        <v>6.3981389339542547</v>
      </c>
    </row>
    <row r="34" spans="1:17" x14ac:dyDescent="0.25">
      <c r="A34" s="1" t="s">
        <v>9</v>
      </c>
      <c r="B34" s="3">
        <v>0.53</v>
      </c>
      <c r="C34" s="3">
        <v>0.47</v>
      </c>
      <c r="D34" s="3">
        <v>0.37</v>
      </c>
      <c r="E34" s="3">
        <v>0.55000000000000004</v>
      </c>
      <c r="F34" s="3">
        <v>0.38</v>
      </c>
      <c r="G34" s="3">
        <v>0.37</v>
      </c>
      <c r="H34" s="3">
        <v>0.44</v>
      </c>
      <c r="I34" s="3">
        <v>0.61</v>
      </c>
      <c r="J34" s="3">
        <v>0.45</v>
      </c>
      <c r="K34" s="3">
        <v>0.53</v>
      </c>
      <c r="L34" s="3">
        <v>0.6</v>
      </c>
      <c r="M34" s="5">
        <f t="shared" si="17"/>
        <v>0.48181818181818181</v>
      </c>
      <c r="N34" s="7"/>
      <c r="O34" s="5">
        <f>STDEV(B34:L34)</f>
        <v>8.8297019408152419E-2</v>
      </c>
    </row>
    <row r="35" spans="1:17" x14ac:dyDescent="0.25">
      <c r="A35" s="1" t="s">
        <v>44</v>
      </c>
      <c r="B35" s="3">
        <v>0.44</v>
      </c>
      <c r="C35" s="3">
        <v>0.45</v>
      </c>
      <c r="D35" s="3">
        <v>0.45</v>
      </c>
      <c r="E35" s="3">
        <v>0.46</v>
      </c>
      <c r="F35" s="3">
        <v>0.47</v>
      </c>
      <c r="G35" s="3">
        <v>0.48</v>
      </c>
      <c r="H35" s="3">
        <v>0.49</v>
      </c>
      <c r="I35" s="3">
        <v>0.5</v>
      </c>
      <c r="J35" s="3">
        <v>0.51</v>
      </c>
      <c r="K35" s="3">
        <v>0.52</v>
      </c>
      <c r="L35" s="3">
        <v>0.53</v>
      </c>
      <c r="M35" s="5">
        <f t="shared" si="17"/>
        <v>0.48181818181818181</v>
      </c>
      <c r="N35" s="7"/>
      <c r="O35" s="5">
        <f>STDEV(B35:L35)</f>
        <v>3.0600059417648793E-2</v>
      </c>
    </row>
    <row r="36" spans="1:17" s="11" customFormat="1" x14ac:dyDescent="0.25"/>
    <row r="37" spans="1:17" x14ac:dyDescent="0.25">
      <c r="A37" s="8" t="s">
        <v>34</v>
      </c>
      <c r="B37" s="1">
        <v>2012</v>
      </c>
      <c r="C37" s="1">
        <f>B37+1</f>
        <v>2013</v>
      </c>
      <c r="D37" s="1">
        <f t="shared" ref="D37" si="18">C37+1</f>
        <v>2014</v>
      </c>
      <c r="E37" s="1">
        <f t="shared" ref="E37" si="19">D37+1</f>
        <v>2015</v>
      </c>
      <c r="F37" s="1">
        <f t="shared" ref="F37" si="20">E37+1</f>
        <v>2016</v>
      </c>
      <c r="G37" s="1">
        <f t="shared" ref="G37" si="21">F37+1</f>
        <v>2017</v>
      </c>
      <c r="H37" s="1">
        <f t="shared" ref="H37" si="22">G37+1</f>
        <v>2018</v>
      </c>
      <c r="I37" s="1">
        <f t="shared" ref="I37" si="23">H37+1</f>
        <v>2019</v>
      </c>
      <c r="J37" s="1">
        <f t="shared" ref="J37" si="24">I37+1</f>
        <v>2020</v>
      </c>
      <c r="K37" s="1">
        <f t="shared" ref="K37" si="25">J37+1</f>
        <v>2021</v>
      </c>
      <c r="L37" s="1">
        <f t="shared" ref="L37" si="26">K37+1</f>
        <v>2022</v>
      </c>
      <c r="M37" s="8" t="s">
        <v>4</v>
      </c>
      <c r="N37" s="8" t="s">
        <v>5</v>
      </c>
      <c r="O37" s="8" t="s">
        <v>6</v>
      </c>
    </row>
    <row r="38" spans="1:17" x14ac:dyDescent="0.25">
      <c r="A38" s="7" t="str">
        <f>A32</f>
        <v>SAIDI</v>
      </c>
      <c r="B38" s="9">
        <f t="shared" ref="B38:L38" si="27">B32</f>
        <v>46</v>
      </c>
      <c r="C38" s="9">
        <f t="shared" si="27"/>
        <v>61.08</v>
      </c>
      <c r="D38" s="9">
        <f t="shared" si="27"/>
        <v>41.48</v>
      </c>
      <c r="E38" s="9">
        <f t="shared" si="27"/>
        <v>50.9</v>
      </c>
      <c r="F38" s="9">
        <f t="shared" si="27"/>
        <v>44</v>
      </c>
      <c r="G38" s="9">
        <f t="shared" si="27"/>
        <v>42.1</v>
      </c>
      <c r="H38" s="9">
        <f t="shared" si="27"/>
        <v>53.6</v>
      </c>
      <c r="I38" s="9">
        <f t="shared" si="27"/>
        <v>63.7</v>
      </c>
      <c r="J38" s="9">
        <f t="shared" si="27"/>
        <v>52.8</v>
      </c>
      <c r="K38" s="9">
        <f t="shared" si="27"/>
        <v>64.599999999999994</v>
      </c>
      <c r="L38" s="9">
        <f t="shared" si="27"/>
        <v>71.8</v>
      </c>
      <c r="M38" s="5">
        <f t="shared" ref="M38:M40" si="28">AVERAGE(B38:L38)</f>
        <v>53.823636363636361</v>
      </c>
      <c r="N38" s="7"/>
      <c r="O38" s="12">
        <f>STDEV(B38:L38)</f>
        <v>10.230565255866676</v>
      </c>
    </row>
    <row r="39" spans="1:17" x14ac:dyDescent="0.25">
      <c r="A39" s="7" t="str">
        <f>A33</f>
        <v>Linear (SAIDI)</v>
      </c>
      <c r="B39" s="3">
        <f>B33</f>
        <v>44.2</v>
      </c>
      <c r="C39" s="9">
        <f t="shared" ref="C39:L39" si="29">C33</f>
        <v>46.1</v>
      </c>
      <c r="D39" s="9">
        <f t="shared" si="29"/>
        <v>48</v>
      </c>
      <c r="E39" s="9">
        <f t="shared" si="29"/>
        <v>50</v>
      </c>
      <c r="F39" s="9">
        <f t="shared" si="29"/>
        <v>51.9</v>
      </c>
      <c r="G39" s="9">
        <f t="shared" si="29"/>
        <v>53.8</v>
      </c>
      <c r="H39" s="9">
        <f t="shared" si="29"/>
        <v>55.8</v>
      </c>
      <c r="I39" s="9">
        <f t="shared" si="29"/>
        <v>57.7</v>
      </c>
      <c r="J39" s="9">
        <f t="shared" si="29"/>
        <v>59.6</v>
      </c>
      <c r="K39" s="9">
        <f t="shared" si="29"/>
        <v>61.5</v>
      </c>
      <c r="L39" s="9">
        <f t="shared" si="29"/>
        <v>63.5</v>
      </c>
      <c r="M39" s="5">
        <f t="shared" si="28"/>
        <v>53.827272727272728</v>
      </c>
      <c r="N39" s="7"/>
      <c r="O39" s="5">
        <f t="shared" ref="O39:O40" si="30">STDEV(B39:L39)</f>
        <v>6.3981389339542547</v>
      </c>
    </row>
    <row r="40" spans="1:17" x14ac:dyDescent="0.25">
      <c r="A40" s="7" t="s">
        <v>30</v>
      </c>
      <c r="B40" s="3">
        <f>B18</f>
        <v>61</v>
      </c>
      <c r="C40" s="3">
        <f t="shared" ref="C40:L40" si="31">C18</f>
        <v>46</v>
      </c>
      <c r="D40" s="3">
        <f t="shared" si="31"/>
        <v>73</v>
      </c>
      <c r="E40" s="3">
        <f t="shared" si="31"/>
        <v>48</v>
      </c>
      <c r="F40" s="3">
        <f t="shared" si="31"/>
        <v>51</v>
      </c>
      <c r="G40" s="3">
        <f t="shared" si="31"/>
        <v>50</v>
      </c>
      <c r="H40" s="3">
        <f t="shared" si="31"/>
        <v>47</v>
      </c>
      <c r="I40" s="3">
        <f t="shared" si="31"/>
        <v>81</v>
      </c>
      <c r="J40" s="3">
        <f t="shared" si="31"/>
        <v>71</v>
      </c>
      <c r="K40" s="3">
        <f t="shared" si="31"/>
        <v>67</v>
      </c>
      <c r="L40" s="3">
        <f t="shared" si="31"/>
        <v>59</v>
      </c>
      <c r="M40" s="5">
        <f t="shared" si="28"/>
        <v>59.454545454545453</v>
      </c>
      <c r="N40" s="7"/>
      <c r="O40" s="5">
        <f t="shared" si="30"/>
        <v>12.119105877610247</v>
      </c>
    </row>
    <row r="41" spans="1:17" x14ac:dyDescent="0.25">
      <c r="A41" s="10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5" t="e">
        <f t="shared" ref="M41:M45" si="32">AVERAGE(B41:L41)</f>
        <v>#DIV/0!</v>
      </c>
      <c r="N41" s="7"/>
      <c r="O41" s="5" t="e">
        <f t="shared" ref="O41:O45" si="33">STDEV(B41:L41)</f>
        <v>#DIV/0!</v>
      </c>
    </row>
    <row r="42" spans="1:17" x14ac:dyDescent="0.25">
      <c r="A42" s="7" t="str">
        <f>A34</f>
        <v>SAIFI</v>
      </c>
      <c r="B42" s="3">
        <f>B34</f>
        <v>0.53</v>
      </c>
      <c r="C42" s="3">
        <f t="shared" ref="C42:L43" si="34">C34</f>
        <v>0.47</v>
      </c>
      <c r="D42" s="3">
        <f t="shared" si="34"/>
        <v>0.37</v>
      </c>
      <c r="E42" s="3">
        <f t="shared" si="34"/>
        <v>0.55000000000000004</v>
      </c>
      <c r="F42" s="3">
        <f t="shared" si="34"/>
        <v>0.38</v>
      </c>
      <c r="G42" s="3">
        <f t="shared" si="34"/>
        <v>0.37</v>
      </c>
      <c r="H42" s="3">
        <f t="shared" si="34"/>
        <v>0.44</v>
      </c>
      <c r="I42" s="3">
        <f t="shared" si="34"/>
        <v>0.61</v>
      </c>
      <c r="J42" s="3">
        <f t="shared" si="34"/>
        <v>0.45</v>
      </c>
      <c r="K42" s="3">
        <f t="shared" si="34"/>
        <v>0.53</v>
      </c>
      <c r="L42" s="3">
        <f t="shared" si="34"/>
        <v>0.6</v>
      </c>
      <c r="M42" s="5">
        <f t="shared" si="32"/>
        <v>0.48181818181818181</v>
      </c>
      <c r="N42" s="7"/>
      <c r="O42" s="12">
        <f>STDEV(B42:L42)</f>
        <v>8.8297019408152419E-2</v>
      </c>
    </row>
    <row r="43" spans="1:17" x14ac:dyDescent="0.25">
      <c r="A43" s="7" t="str">
        <f>A35</f>
        <v>Approx. Linear (SAIFI)</v>
      </c>
      <c r="B43" s="3">
        <f>B35</f>
        <v>0.44</v>
      </c>
      <c r="C43" s="3">
        <f t="shared" si="34"/>
        <v>0.45</v>
      </c>
      <c r="D43" s="3">
        <f t="shared" si="34"/>
        <v>0.45</v>
      </c>
      <c r="E43" s="3">
        <f t="shared" si="34"/>
        <v>0.46</v>
      </c>
      <c r="F43" s="3">
        <f t="shared" si="34"/>
        <v>0.47</v>
      </c>
      <c r="G43" s="3">
        <f t="shared" si="34"/>
        <v>0.48</v>
      </c>
      <c r="H43" s="3">
        <f t="shared" si="34"/>
        <v>0.49</v>
      </c>
      <c r="I43" s="3">
        <f t="shared" si="34"/>
        <v>0.5</v>
      </c>
      <c r="J43" s="3">
        <f t="shared" si="34"/>
        <v>0.51</v>
      </c>
      <c r="K43" s="3">
        <f t="shared" si="34"/>
        <v>0.52</v>
      </c>
      <c r="L43" s="3">
        <f t="shared" si="34"/>
        <v>0.53</v>
      </c>
      <c r="M43" s="5">
        <f t="shared" si="32"/>
        <v>0.48181818181818181</v>
      </c>
      <c r="N43" s="7"/>
      <c r="O43" s="5">
        <f t="shared" si="33"/>
        <v>3.0600059417648793E-2</v>
      </c>
    </row>
    <row r="44" spans="1:17" x14ac:dyDescent="0.25">
      <c r="A44" s="7" t="s">
        <v>31</v>
      </c>
      <c r="B44" s="3">
        <f>B26</f>
        <v>0.48</v>
      </c>
      <c r="C44" s="3">
        <f t="shared" ref="C44:L44" si="35">C26</f>
        <v>0.4</v>
      </c>
      <c r="D44" s="3">
        <f t="shared" si="35"/>
        <v>0.43</v>
      </c>
      <c r="E44" s="3">
        <f t="shared" si="35"/>
        <v>0.4</v>
      </c>
      <c r="F44" s="3">
        <f t="shared" si="35"/>
        <v>0.41</v>
      </c>
      <c r="G44" s="3">
        <f t="shared" si="35"/>
        <v>0.43</v>
      </c>
      <c r="H44" s="3">
        <f t="shared" si="35"/>
        <v>0.41</v>
      </c>
      <c r="I44" s="3">
        <f t="shared" si="35"/>
        <v>0.47</v>
      </c>
      <c r="J44" s="3">
        <f t="shared" si="35"/>
        <v>0.46</v>
      </c>
      <c r="K44" s="3">
        <f t="shared" si="35"/>
        <v>0.44</v>
      </c>
      <c r="L44" s="3">
        <f t="shared" si="35"/>
        <v>0.45</v>
      </c>
      <c r="M44" s="5">
        <f t="shared" si="32"/>
        <v>0.43454545454545462</v>
      </c>
      <c r="N44" s="7"/>
      <c r="O44" s="5">
        <f t="shared" si="33"/>
        <v>2.8058380695840719E-2</v>
      </c>
      <c r="Q44" s="1" t="s">
        <v>38</v>
      </c>
    </row>
    <row r="45" spans="1:17" x14ac:dyDescent="0.25">
      <c r="A45" s="10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 t="e">
        <f t="shared" si="32"/>
        <v>#DIV/0!</v>
      </c>
      <c r="N45" s="7"/>
      <c r="O45" s="5" t="e">
        <f t="shared" si="33"/>
        <v>#DIV/0!</v>
      </c>
    </row>
    <row r="47" spans="1:17" x14ac:dyDescent="0.25">
      <c r="A47" s="1" t="s">
        <v>40</v>
      </c>
      <c r="B47" s="1" t="s">
        <v>4</v>
      </c>
      <c r="C47" s="1" t="s">
        <v>39</v>
      </c>
    </row>
    <row r="48" spans="1:17" x14ac:dyDescent="0.25">
      <c r="A48" s="7" t="str">
        <f>A42</f>
        <v>SAIFI</v>
      </c>
      <c r="B48">
        <f>AVERAGE(B38:K38)</f>
        <v>52.025999999999996</v>
      </c>
      <c r="C48" s="2">
        <f>STDEV(B38:K38)</f>
        <v>8.7634343851154011</v>
      </c>
    </row>
    <row r="49" spans="1:15" x14ac:dyDescent="0.25">
      <c r="A49" s="7" t="str">
        <f>A43</f>
        <v>Approx. Linear (SAIFI)</v>
      </c>
      <c r="B49">
        <f t="shared" ref="B49:B54" si="36">AVERAGE(B39:K39)</f>
        <v>52.86</v>
      </c>
      <c r="C49" s="2">
        <f t="shared" ref="C49:C54" si="37">STDEV(B39:K39)</f>
        <v>5.8351806598710274</v>
      </c>
    </row>
    <row r="50" spans="1:15" x14ac:dyDescent="0.25">
      <c r="A50" s="7" t="s">
        <v>30</v>
      </c>
      <c r="B50">
        <f t="shared" si="36"/>
        <v>59.5</v>
      </c>
      <c r="C50" s="2">
        <f t="shared" si="37"/>
        <v>12.773670837573146</v>
      </c>
    </row>
    <row r="51" spans="1:15" x14ac:dyDescent="0.25">
      <c r="A51" s="10" t="s">
        <v>32</v>
      </c>
      <c r="C51" s="2"/>
    </row>
    <row r="52" spans="1:15" x14ac:dyDescent="0.25">
      <c r="A52" s="7" t="str">
        <f>A44</f>
        <v>SAIFI (CDN)</v>
      </c>
      <c r="B52">
        <f t="shared" si="36"/>
        <v>0.47000000000000003</v>
      </c>
      <c r="C52" s="2">
        <f t="shared" si="37"/>
        <v>8.3399973354645204E-2</v>
      </c>
    </row>
    <row r="53" spans="1:15" x14ac:dyDescent="0.25">
      <c r="A53" s="7" t="str">
        <f>A45</f>
        <v>Linear (SAIDI CDN)</v>
      </c>
      <c r="B53">
        <f t="shared" si="36"/>
        <v>0.47699999999999998</v>
      </c>
      <c r="C53" s="2">
        <f t="shared" si="37"/>
        <v>2.7507574714370344E-2</v>
      </c>
    </row>
    <row r="54" spans="1:15" x14ac:dyDescent="0.25">
      <c r="A54" s="7" t="s">
        <v>31</v>
      </c>
      <c r="B54">
        <f t="shared" si="36"/>
        <v>0.43300000000000011</v>
      </c>
      <c r="C54" s="2">
        <f t="shared" si="37"/>
        <v>2.9078437983419178E-2</v>
      </c>
    </row>
    <row r="55" spans="1:15" x14ac:dyDescent="0.25">
      <c r="A55" s="10" t="s">
        <v>32</v>
      </c>
    </row>
    <row r="57" spans="1:15" x14ac:dyDescent="0.25">
      <c r="A57" s="8" t="s">
        <v>35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8"/>
      <c r="B58" s="8">
        <v>2012</v>
      </c>
      <c r="C58" s="8">
        <f>B58+1</f>
        <v>2013</v>
      </c>
      <c r="D58" s="8">
        <f t="shared" ref="D58" si="38">C58+1</f>
        <v>2014</v>
      </c>
      <c r="E58" s="8">
        <f t="shared" ref="E58" si="39">D58+1</f>
        <v>2015</v>
      </c>
      <c r="F58" s="8">
        <f t="shared" ref="F58" si="40">E58+1</f>
        <v>2016</v>
      </c>
      <c r="G58" s="8">
        <f t="shared" ref="G58" si="41">F58+1</f>
        <v>2017</v>
      </c>
      <c r="H58" s="8">
        <f t="shared" ref="H58" si="42">G58+1</f>
        <v>2018</v>
      </c>
      <c r="I58" s="8">
        <f t="shared" ref="I58" si="43">H58+1</f>
        <v>2019</v>
      </c>
      <c r="J58" s="8">
        <f t="shared" ref="J58" si="44">I58+1</f>
        <v>2020</v>
      </c>
      <c r="K58" s="8">
        <f t="shared" ref="K58" si="45">J58+1</f>
        <v>2021</v>
      </c>
      <c r="L58" s="8">
        <f t="shared" ref="L58" si="46">K58+1</f>
        <v>2022</v>
      </c>
      <c r="M58" s="8" t="s">
        <v>4</v>
      </c>
      <c r="N58" s="8" t="s">
        <v>5</v>
      </c>
      <c r="O58" s="8" t="s">
        <v>6</v>
      </c>
    </row>
    <row r="59" spans="1:15" x14ac:dyDescent="0.25">
      <c r="A59" s="7" t="str">
        <f>A38</f>
        <v>SAIDI</v>
      </c>
      <c r="B59" s="3">
        <f>B6</f>
        <v>131</v>
      </c>
      <c r="C59" s="3">
        <f t="shared" ref="C59:M59" si="47">C6</f>
        <v>121</v>
      </c>
      <c r="D59" s="3">
        <f t="shared" si="47"/>
        <v>102</v>
      </c>
      <c r="E59" s="3">
        <f t="shared" si="47"/>
        <v>93</v>
      </c>
      <c r="F59" s="3">
        <f t="shared" si="47"/>
        <v>137</v>
      </c>
      <c r="G59" s="3">
        <f t="shared" si="47"/>
        <v>115</v>
      </c>
      <c r="H59" s="3">
        <f t="shared" si="47"/>
        <v>128</v>
      </c>
      <c r="I59" s="3">
        <f t="shared" si="47"/>
        <v>151</v>
      </c>
      <c r="J59" s="3">
        <f t="shared" si="47"/>
        <v>129</v>
      </c>
      <c r="K59" s="3">
        <f t="shared" si="47"/>
        <v>151</v>
      </c>
      <c r="L59" s="3">
        <f t="shared" si="47"/>
        <v>128</v>
      </c>
      <c r="M59" s="5">
        <f t="shared" si="47"/>
        <v>126</v>
      </c>
      <c r="N59" s="13"/>
      <c r="O59" s="14">
        <f>STDEV(B59:L59)</f>
        <v>17.955500549970751</v>
      </c>
    </row>
    <row r="60" spans="1:15" x14ac:dyDescent="0.25">
      <c r="A60" s="7" t="str">
        <f>A42</f>
        <v>SAIFI</v>
      </c>
      <c r="B60" s="3">
        <f>B8</f>
        <v>1.59</v>
      </c>
      <c r="C60" s="3">
        <f t="shared" ref="C60:L60" si="48">C8</f>
        <v>1.49</v>
      </c>
      <c r="D60" s="3">
        <f t="shared" si="48"/>
        <v>1.24</v>
      </c>
      <c r="E60" s="3">
        <f t="shared" si="48"/>
        <v>1.41</v>
      </c>
      <c r="F60" s="3">
        <f t="shared" si="48"/>
        <v>1.48</v>
      </c>
      <c r="G60" s="3">
        <f t="shared" si="48"/>
        <v>1.38</v>
      </c>
      <c r="H60" s="3">
        <f t="shared" si="48"/>
        <v>1.42</v>
      </c>
      <c r="I60" s="3">
        <f t="shared" si="48"/>
        <v>1.67</v>
      </c>
      <c r="J60" s="3">
        <f t="shared" si="48"/>
        <v>1.35</v>
      </c>
      <c r="K60" s="3">
        <f t="shared" si="48"/>
        <v>1.53</v>
      </c>
      <c r="L60" s="3">
        <f t="shared" si="48"/>
        <v>1.45</v>
      </c>
      <c r="M60" s="5">
        <f t="shared" ref="M60" si="49">AVERAGE(B60:L60)</f>
        <v>1.4554545454545453</v>
      </c>
      <c r="N60" s="13"/>
      <c r="O60" s="14">
        <f>STDEV(B60:L60)</f>
        <v>0.11750435195035427</v>
      </c>
    </row>
    <row r="61" spans="1:1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x14ac:dyDescent="0.25">
      <c r="A62" s="7" t="s">
        <v>41</v>
      </c>
      <c r="B62" s="14">
        <f>M59+O59</f>
        <v>143.95550054997074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5">
      <c r="A63" s="7" t="s">
        <v>42</v>
      </c>
      <c r="B63" s="15">
        <f>1-(M59/B62)</f>
        <v>0.12472952045161978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A64" s="8" t="s">
        <v>43</v>
      </c>
      <c r="B64" s="16">
        <f>M59/O59</f>
        <v>7.01734822982728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7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7" x14ac:dyDescent="0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7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7" x14ac:dyDescent="0.25">
      <c r="Q68" s="1" t="s">
        <v>36</v>
      </c>
    </row>
    <row r="69" spans="1:17" x14ac:dyDescent="0.25">
      <c r="A69" s="1"/>
    </row>
    <row r="89" spans="17:17" x14ac:dyDescent="0.25">
      <c r="Q89" s="1" t="s">
        <v>37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043D84-3ACB-42E5-83B7-AF2FEF17CB23}"/>
</file>

<file path=customXml/itemProps2.xml><?xml version="1.0" encoding="utf-8"?>
<ds:datastoreItem xmlns:ds="http://schemas.openxmlformats.org/officeDocument/2006/customXml" ds:itemID="{CFFBAE9A-9EBB-461F-9FEC-AEFB63F65D17}"/>
</file>

<file path=customXml/itemProps3.xml><?xml version="1.0" encoding="utf-8"?>
<ds:datastoreItem xmlns:ds="http://schemas.openxmlformats.org/officeDocument/2006/customXml" ds:itemID="{96D2870E-8482-4A9C-8AEB-2714311B0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SAIDI SAIFI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Matusiak</dc:creator>
  <cp:lastModifiedBy>Matthew Matusiak</cp:lastModifiedBy>
  <dcterms:created xsi:type="dcterms:W3CDTF">2023-04-21T18:12:20Z</dcterms:created>
  <dcterms:modified xsi:type="dcterms:W3CDTF">2023-04-27T23:34:36Z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0x010100761CC0F58A31E342884B937D94913CE1</vt:lpwstr>
  </property>
</Properties>
</file>