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2" r:id="rId1"/>
    <sheet name="Overview-Page 1" sheetId="3" r:id="rId2"/>
    <sheet name="WCS-Page 2" sheetId="2" r:id="rId3"/>
    <sheet name="Financial Projection- Page 3" sheetId="1" r:id="rId4"/>
    <sheet name="Explanations-Page 4" sheetId="10" r:id="rId5"/>
    <sheet name="Rate Calculator- Page 5" sheetId="4" r:id="rId6"/>
    <sheet name="Table of Proposed Rates- Page 6" sheetId="5" r:id="rId7"/>
    <sheet name="Minimum Quarterly-Page 7" sheetId="7" r:id="rId8"/>
    <sheet name="Proof of Revenue-Page 8" sheetId="8" r:id="rId9"/>
  </sheets>
  <externalReferences>
    <externalReference r:id="rId10"/>
    <externalReference r:id="rId11"/>
  </externalReferences>
  <calcPr calcId="125725"/>
</workbook>
</file>

<file path=xl/calcChain.xml><?xml version="1.0" encoding="utf-8"?>
<calcChain xmlns="http://schemas.openxmlformats.org/spreadsheetml/2006/main">
  <c r="H13" i="1"/>
  <c r="G13"/>
  <c r="F13"/>
  <c r="D13" i="4"/>
  <c r="E13"/>
  <c r="D14"/>
  <c r="E14"/>
  <c r="C14"/>
  <c r="G63" i="1"/>
  <c r="H63"/>
  <c r="F63"/>
  <c r="F61"/>
  <c r="G61"/>
  <c r="H61"/>
  <c r="D61"/>
  <c r="E61"/>
  <c r="C61"/>
  <c r="G8" i="2"/>
  <c r="E20"/>
  <c r="G20" s="1"/>
  <c r="E15"/>
  <c r="G15" s="1"/>
  <c r="E25"/>
  <c r="G25" s="1"/>
  <c r="E13"/>
  <c r="G13" s="1"/>
  <c r="C1"/>
  <c r="F46" i="1"/>
  <c r="F31"/>
  <c r="G39"/>
  <c r="H39" s="1"/>
  <c r="F90"/>
  <c r="F91" s="1"/>
  <c r="F75"/>
  <c r="F79" s="1"/>
  <c r="B13" i="5"/>
  <c r="B12"/>
  <c r="G62" i="1"/>
  <c r="H62"/>
  <c r="H101"/>
  <c r="G101"/>
  <c r="F101"/>
  <c r="E101"/>
  <c r="D101"/>
  <c r="C101"/>
  <c r="D91"/>
  <c r="E91"/>
  <c r="C91"/>
  <c r="G81"/>
  <c r="H81" s="1"/>
  <c r="D79"/>
  <c r="E79"/>
  <c r="C79"/>
  <c r="G78"/>
  <c r="H78" s="1"/>
  <c r="H37" i="3"/>
  <c r="I37" s="1"/>
  <c r="J37" s="1"/>
  <c r="B10" i="5"/>
  <c r="H41" i="3"/>
  <c r="I41" s="1"/>
  <c r="J41" s="1"/>
  <c r="C92" i="1" l="1"/>
  <c r="F11" i="7"/>
  <c r="D20" i="2"/>
  <c r="F20"/>
  <c r="H20"/>
  <c r="D15"/>
  <c r="F15"/>
  <c r="H15"/>
  <c r="C25"/>
  <c r="D25"/>
  <c r="F25"/>
  <c r="H25"/>
  <c r="C13"/>
  <c r="D13"/>
  <c r="F13"/>
  <c r="H13"/>
  <c r="E92" i="1"/>
  <c r="F106"/>
  <c r="C48" i="4" s="1"/>
  <c r="F7" i="7"/>
  <c r="F10"/>
  <c r="F6"/>
  <c r="F5"/>
  <c r="F4"/>
  <c r="F8"/>
  <c r="F9"/>
  <c r="D92" i="1"/>
  <c r="F92"/>
  <c r="D37" l="1"/>
  <c r="E37"/>
  <c r="F37"/>
  <c r="C37"/>
  <c r="D32"/>
  <c r="E32"/>
  <c r="C32"/>
  <c r="F32"/>
  <c r="B22" i="5"/>
  <c r="F65" i="1" l="1"/>
  <c r="C24" i="4" s="1"/>
  <c r="H40" i="3"/>
  <c r="B8" i="5"/>
  <c r="H35" i="3"/>
  <c r="I35" s="1"/>
  <c r="J35" s="1"/>
  <c r="I40" l="1"/>
  <c r="J40" s="1"/>
  <c r="H36" l="1"/>
  <c r="I36" s="1"/>
  <c r="J36" s="1"/>
  <c r="B9" i="5"/>
  <c r="B7"/>
  <c r="G43" i="3"/>
  <c r="H38"/>
  <c r="C13" i="4"/>
  <c r="E11" i="7" l="1"/>
  <c r="I38" i="3"/>
  <c r="C42" i="4"/>
  <c r="E8" i="7"/>
  <c r="E10"/>
  <c r="E7"/>
  <c r="E9"/>
  <c r="D63" i="1"/>
  <c r="E63"/>
  <c r="C63"/>
  <c r="D62"/>
  <c r="E62"/>
  <c r="F62"/>
  <c r="C62"/>
  <c r="G36"/>
  <c r="G37" s="1"/>
  <c r="D2"/>
  <c r="D8"/>
  <c r="E8"/>
  <c r="F8"/>
  <c r="G8"/>
  <c r="H8"/>
  <c r="C8"/>
  <c r="H36" l="1"/>
  <c r="H37" s="1"/>
  <c r="J38" i="3"/>
  <c r="D42" i="4"/>
  <c r="F64" i="1"/>
  <c r="C28" i="4" s="1"/>
  <c r="C28" i="2"/>
  <c r="H23"/>
  <c r="G23"/>
  <c r="F23"/>
  <c r="E23"/>
  <c r="D23"/>
  <c r="C23"/>
  <c r="H18"/>
  <c r="G18"/>
  <c r="F18"/>
  <c r="E18"/>
  <c r="D18"/>
  <c r="C18"/>
  <c r="E42" i="4" l="1"/>
  <c r="E3" i="8"/>
  <c r="D3"/>
  <c r="C3"/>
  <c r="G33" i="3" l="1"/>
  <c r="I14"/>
  <c r="J14" s="1"/>
  <c r="G18" i="5" s="1"/>
  <c r="H29" i="3"/>
  <c r="I29" s="1"/>
  <c r="J29" s="1"/>
  <c r="B5" i="5"/>
  <c r="H13" i="3"/>
  <c r="I13" s="1"/>
  <c r="J13" s="1"/>
  <c r="E18" i="5"/>
  <c r="B18"/>
  <c r="H19" i="3"/>
  <c r="I19" s="1"/>
  <c r="J19" s="1"/>
  <c r="H20"/>
  <c r="I20" s="1"/>
  <c r="J20" s="1"/>
  <c r="H21"/>
  <c r="I21" s="1"/>
  <c r="J21" s="1"/>
  <c r="H22"/>
  <c r="I22" s="1"/>
  <c r="J22" s="1"/>
  <c r="H23"/>
  <c r="I23" s="1"/>
  <c r="J23" s="1"/>
  <c r="H24"/>
  <c r="I24" s="1"/>
  <c r="J24" s="1"/>
  <c r="H25"/>
  <c r="I25" s="1"/>
  <c r="J25" s="1"/>
  <c r="H18"/>
  <c r="I18" s="1"/>
  <c r="H16"/>
  <c r="I16" s="1"/>
  <c r="J16" s="1"/>
  <c r="H8"/>
  <c r="I8" s="1"/>
  <c r="J8" s="1"/>
  <c r="H9"/>
  <c r="I9" s="1"/>
  <c r="J9" s="1"/>
  <c r="H7"/>
  <c r="I7" s="1"/>
  <c r="B16" i="5" l="1"/>
  <c r="B14"/>
  <c r="B15"/>
  <c r="C18"/>
  <c r="D4" i="7"/>
  <c r="D5" s="1"/>
  <c r="E5"/>
  <c r="E4"/>
  <c r="E6"/>
  <c r="I10" i="3"/>
  <c r="J7"/>
  <c r="J10" s="1"/>
  <c r="I27"/>
  <c r="J18"/>
  <c r="J27" s="1"/>
  <c r="H10"/>
  <c r="G4" i="7" l="1"/>
  <c r="G5"/>
  <c r="D6"/>
  <c r="D28" i="2"/>
  <c r="G6" i="7" l="1"/>
  <c r="D7"/>
  <c r="C3" i="4"/>
  <c r="D3"/>
  <c r="E3"/>
  <c r="C4"/>
  <c r="D4"/>
  <c r="E4"/>
  <c r="G89" i="1"/>
  <c r="H89" s="1"/>
  <c r="G84"/>
  <c r="H84" s="1"/>
  <c r="G83"/>
  <c r="H83" s="1"/>
  <c r="G82"/>
  <c r="G73"/>
  <c r="H73" s="1"/>
  <c r="G72"/>
  <c r="G71"/>
  <c r="G45"/>
  <c r="H45" s="1"/>
  <c r="G41"/>
  <c r="H41" s="1"/>
  <c r="G30"/>
  <c r="H30" s="1"/>
  <c r="G40"/>
  <c r="G29"/>
  <c r="H29" s="1"/>
  <c r="G28"/>
  <c r="H28" s="1"/>
  <c r="G27"/>
  <c r="H27" s="1"/>
  <c r="G26"/>
  <c r="G12"/>
  <c r="H12" s="1"/>
  <c r="G19" i="5"/>
  <c r="C19"/>
  <c r="B19"/>
  <c r="D18"/>
  <c r="B17"/>
  <c r="H18"/>
  <c r="F18"/>
  <c r="G31" i="1" l="1"/>
  <c r="G32" s="1"/>
  <c r="G46"/>
  <c r="H71"/>
  <c r="G75"/>
  <c r="G79" s="1"/>
  <c r="H82"/>
  <c r="G90"/>
  <c r="G91" s="1"/>
  <c r="G106" s="1"/>
  <c r="D48" i="4" s="1"/>
  <c r="H26" i="1"/>
  <c r="H31" s="1"/>
  <c r="H40"/>
  <c r="H46" s="1"/>
  <c r="D8" i="7"/>
  <c r="G7"/>
  <c r="H72" i="1"/>
  <c r="E19" i="5"/>
  <c r="H19" s="1"/>
  <c r="D19"/>
  <c r="H75" i="1" l="1"/>
  <c r="H79" s="1"/>
  <c r="G65"/>
  <c r="D24" i="4" s="1"/>
  <c r="H90" i="1"/>
  <c r="H91" s="1"/>
  <c r="H106" s="1"/>
  <c r="E48" i="4" s="1"/>
  <c r="G92" i="1"/>
  <c r="H32"/>
  <c r="D9" i="7"/>
  <c r="G8"/>
  <c r="F19" i="5"/>
  <c r="H12" i="3"/>
  <c r="H51"/>
  <c r="I51" s="1"/>
  <c r="J51" s="1"/>
  <c r="H50"/>
  <c r="I50" s="1"/>
  <c r="J50" s="1"/>
  <c r="H44"/>
  <c r="I44" s="1"/>
  <c r="J44" s="1"/>
  <c r="H42"/>
  <c r="C36" i="4" s="1"/>
  <c r="H39" i="3"/>
  <c r="C53" i="4" s="1"/>
  <c r="H32" i="3"/>
  <c r="I32" s="1"/>
  <c r="J32" s="1"/>
  <c r="H31"/>
  <c r="G52"/>
  <c r="G53" s="1"/>
  <c r="G45"/>
  <c r="G47" s="1"/>
  <c r="G48" s="1"/>
  <c r="C7" i="4"/>
  <c r="G10" i="3"/>
  <c r="G27"/>
  <c r="G11" i="1"/>
  <c r="H11" s="1"/>
  <c r="D20"/>
  <c r="E20"/>
  <c r="F20"/>
  <c r="C20"/>
  <c r="C100"/>
  <c r="C104" s="1"/>
  <c r="C15"/>
  <c r="H100"/>
  <c r="D100"/>
  <c r="D104" s="1"/>
  <c r="H47"/>
  <c r="H66" s="1"/>
  <c r="F47"/>
  <c r="F48" s="1"/>
  <c r="G17"/>
  <c r="H17" s="1"/>
  <c r="F15"/>
  <c r="C11" i="4" s="1"/>
  <c r="E15" i="1"/>
  <c r="D15"/>
  <c r="C109" l="1"/>
  <c r="H105"/>
  <c r="E52" i="4" s="1"/>
  <c r="H92" i="1"/>
  <c r="H48"/>
  <c r="H65"/>
  <c r="E24" i="4" s="1"/>
  <c r="H43" i="3"/>
  <c r="C35" i="4" s="1"/>
  <c r="H64" i="1"/>
  <c r="E28" i="4" s="1"/>
  <c r="F66" i="1"/>
  <c r="E33" i="4"/>
  <c r="E34" s="1"/>
  <c r="E40"/>
  <c r="E41" s="1"/>
  <c r="E43" s="1"/>
  <c r="G64" i="1"/>
  <c r="D28" i="4" s="1"/>
  <c r="I42" i="3"/>
  <c r="D36" i="4" s="1"/>
  <c r="C19"/>
  <c r="C47" i="1"/>
  <c r="C48" s="1"/>
  <c r="D47"/>
  <c r="D48" s="1"/>
  <c r="D109" s="1"/>
  <c r="D10" i="7"/>
  <c r="G9"/>
  <c r="H33" i="3"/>
  <c r="I31"/>
  <c r="I39"/>
  <c r="D53" i="4" s="1"/>
  <c r="H52" i="3"/>
  <c r="I52" s="1"/>
  <c r="J52" s="1"/>
  <c r="D7" i="4"/>
  <c r="H27" i="3"/>
  <c r="G54"/>
  <c r="F21" i="1"/>
  <c r="G20"/>
  <c r="G15"/>
  <c r="D11" i="4" s="1"/>
  <c r="H15" i="1"/>
  <c r="E11" i="4" s="1"/>
  <c r="H20" i="1"/>
  <c r="G100"/>
  <c r="F100"/>
  <c r="E100"/>
  <c r="E104" s="1"/>
  <c r="G47"/>
  <c r="H104"/>
  <c r="F104" l="1"/>
  <c r="F107" s="1"/>
  <c r="F105"/>
  <c r="C52" i="4" s="1"/>
  <c r="C54" s="1"/>
  <c r="G104" i="1"/>
  <c r="G105"/>
  <c r="D52" i="4" s="1"/>
  <c r="D54" s="1"/>
  <c r="I43" i="3"/>
  <c r="D35" i="4" s="1"/>
  <c r="G66" i="1"/>
  <c r="D40" i="4" s="1"/>
  <c r="D41" s="1"/>
  <c r="D43" s="1"/>
  <c r="G48" i="1"/>
  <c r="C29" i="4"/>
  <c r="C30" s="1"/>
  <c r="C25"/>
  <c r="C26" s="1"/>
  <c r="C10" i="5" s="1"/>
  <c r="D26" i="2"/>
  <c r="D27" s="1"/>
  <c r="D29" s="1"/>
  <c r="C33" i="4"/>
  <c r="C34" s="1"/>
  <c r="C40"/>
  <c r="C41" s="1"/>
  <c r="C43" s="1"/>
  <c r="D19"/>
  <c r="H53" i="3"/>
  <c r="I53" s="1"/>
  <c r="J53" s="1"/>
  <c r="J42"/>
  <c r="E36" i="4" s="1"/>
  <c r="E47" i="1"/>
  <c r="E48" s="1"/>
  <c r="E109" s="1"/>
  <c r="C6" i="4"/>
  <c r="C8" s="1"/>
  <c r="C5" i="5" s="1"/>
  <c r="C5" i="8"/>
  <c r="F26" i="2"/>
  <c r="F27" s="1"/>
  <c r="F67" i="1"/>
  <c r="D11" i="7"/>
  <c r="G11" s="1"/>
  <c r="G10"/>
  <c r="J39" i="3"/>
  <c r="E53" i="4" s="1"/>
  <c r="E54" s="1"/>
  <c r="J31" i="3"/>
  <c r="J33" s="1"/>
  <c r="I33"/>
  <c r="E7" i="4"/>
  <c r="G21" i="1"/>
  <c r="H45" i="3"/>
  <c r="H47" s="1"/>
  <c r="H48" s="1"/>
  <c r="H21" i="1"/>
  <c r="H107"/>
  <c r="G107"/>
  <c r="D10" i="5" l="1"/>
  <c r="C16" i="8"/>
  <c r="D33" i="4"/>
  <c r="D34" s="1"/>
  <c r="H54" i="3"/>
  <c r="C49" i="4" s="1"/>
  <c r="J43" i="3"/>
  <c r="E35" i="4" s="1"/>
  <c r="C37"/>
  <c r="D29"/>
  <c r="D30" s="1"/>
  <c r="D25"/>
  <c r="D26" s="1"/>
  <c r="E10" i="5" s="1"/>
  <c r="E26" i="2"/>
  <c r="E27" s="1"/>
  <c r="C26"/>
  <c r="C27" s="1"/>
  <c r="C29" s="1"/>
  <c r="C11" i="8"/>
  <c r="D15" i="7"/>
  <c r="D16" s="1"/>
  <c r="D17" s="1"/>
  <c r="E19" i="4"/>
  <c r="D5" i="5"/>
  <c r="C12" i="4"/>
  <c r="C6" i="8"/>
  <c r="G67" i="1"/>
  <c r="G26" i="2"/>
  <c r="G27" s="1"/>
  <c r="C7" i="8"/>
  <c r="H67" i="1"/>
  <c r="H26" i="2"/>
  <c r="H27" s="1"/>
  <c r="D7" i="8"/>
  <c r="E7"/>
  <c r="E6" i="4"/>
  <c r="E8" s="1"/>
  <c r="G5" i="5" s="1"/>
  <c r="E5" i="8"/>
  <c r="D6" i="4"/>
  <c r="D8" s="1"/>
  <c r="E5" i="5" s="1"/>
  <c r="D5" i="8"/>
  <c r="I54" i="3"/>
  <c r="D49" i="4" s="1"/>
  <c r="I45" i="3"/>
  <c r="I47" s="1"/>
  <c r="I48" s="1"/>
  <c r="D6" i="8" l="1"/>
  <c r="D8" s="1"/>
  <c r="D12" i="4"/>
  <c r="D15" s="1"/>
  <c r="D16" s="1"/>
  <c r="E6" i="8"/>
  <c r="E12" i="4"/>
  <c r="E15" s="1"/>
  <c r="E16" s="1"/>
  <c r="C15"/>
  <c r="F10" i="5"/>
  <c r="D16" i="8"/>
  <c r="D37" i="4"/>
  <c r="E29"/>
  <c r="C50"/>
  <c r="J54" i="3"/>
  <c r="E49" i="4" s="1"/>
  <c r="E50" s="1"/>
  <c r="J45" i="3"/>
  <c r="J47" s="1"/>
  <c r="J48" s="1"/>
  <c r="E25" i="4"/>
  <c r="E26" s="1"/>
  <c r="G10" i="5" s="1"/>
  <c r="E28" i="2"/>
  <c r="F28" s="1"/>
  <c r="G28" s="1"/>
  <c r="H28" s="1"/>
  <c r="D11" i="8"/>
  <c r="D26" i="7"/>
  <c r="D27" s="1"/>
  <c r="E11" i="8"/>
  <c r="D38" i="7"/>
  <c r="C8" i="8"/>
  <c r="F5" i="5"/>
  <c r="E8" i="8"/>
  <c r="D18" i="7"/>
  <c r="H5" i="5"/>
  <c r="C16" i="4"/>
  <c r="D50"/>
  <c r="E37" l="1"/>
  <c r="E30"/>
  <c r="H10" i="5"/>
  <c r="E16" i="8"/>
  <c r="C13" i="5"/>
  <c r="C18" i="8" s="1"/>
  <c r="C55" i="4"/>
  <c r="C12" i="5" s="1"/>
  <c r="G13"/>
  <c r="E18" i="8" s="1"/>
  <c r="E55" i="4"/>
  <c r="G12" i="5" s="1"/>
  <c r="E13"/>
  <c r="D18" i="8" s="1"/>
  <c r="D55" i="4"/>
  <c r="E12" i="5" s="1"/>
  <c r="F29" i="2"/>
  <c r="E29"/>
  <c r="G29"/>
  <c r="H29" s="1"/>
  <c r="D39" i="7"/>
  <c r="D28"/>
  <c r="D19"/>
  <c r="F12" i="5" l="1"/>
  <c r="F20" i="7"/>
  <c r="F18"/>
  <c r="C16" i="5"/>
  <c r="D16" s="1"/>
  <c r="F17" i="7"/>
  <c r="C17" i="8"/>
  <c r="F22" i="7"/>
  <c r="F19"/>
  <c r="F15"/>
  <c r="F21"/>
  <c r="F16"/>
  <c r="D12" i="5"/>
  <c r="F33" i="7"/>
  <c r="F28"/>
  <c r="F30"/>
  <c r="F26"/>
  <c r="F31"/>
  <c r="D17" i="8"/>
  <c r="F32" i="7"/>
  <c r="F29"/>
  <c r="F27"/>
  <c r="E16" i="5"/>
  <c r="H12"/>
  <c r="F44" i="7"/>
  <c r="F39"/>
  <c r="G16" i="5"/>
  <c r="E17" i="8"/>
  <c r="F43" i="7"/>
  <c r="F38"/>
  <c r="F40"/>
  <c r="F41"/>
  <c r="F45"/>
  <c r="F42"/>
  <c r="H13" i="5"/>
  <c r="F13"/>
  <c r="D13"/>
  <c r="D40" i="7"/>
  <c r="D29"/>
  <c r="D20"/>
  <c r="H16" i="5" l="1"/>
  <c r="F16"/>
  <c r="D30" i="7"/>
  <c r="D21"/>
  <c r="D41"/>
  <c r="E31" i="4" l="1"/>
  <c r="D31" i="7"/>
  <c r="D42"/>
  <c r="D22"/>
  <c r="E38" i="4" l="1"/>
  <c r="G9" i="5"/>
  <c r="E15" i="8" s="1"/>
  <c r="D31" i="4"/>
  <c r="D32" i="7"/>
  <c r="D43"/>
  <c r="D38" i="4" l="1"/>
  <c r="E9" i="5"/>
  <c r="D15" i="8" s="1"/>
  <c r="E44" i="4"/>
  <c r="G8" i="5"/>
  <c r="E14" i="8" s="1"/>
  <c r="D33" i="7"/>
  <c r="D44"/>
  <c r="G7" i="5" l="1"/>
  <c r="E13" i="8" s="1"/>
  <c r="E17" i="4"/>
  <c r="E18" s="1"/>
  <c r="E19" i="8"/>
  <c r="E21" s="1"/>
  <c r="H9" i="5"/>
  <c r="E41" i="7"/>
  <c r="G41" s="1"/>
  <c r="D44" i="4"/>
  <c r="E8" i="5"/>
  <c r="D45" i="7"/>
  <c r="G17" i="5" l="1"/>
  <c r="E20" i="4"/>
  <c r="E12" i="8" s="1"/>
  <c r="E39" i="7"/>
  <c r="G39" s="1"/>
  <c r="E43"/>
  <c r="G43" s="1"/>
  <c r="E7" i="5"/>
  <c r="D13" i="8" s="1"/>
  <c r="D17" i="4"/>
  <c r="D18" s="1"/>
  <c r="G14" i="5"/>
  <c r="E40" i="7"/>
  <c r="G40" s="1"/>
  <c r="E42"/>
  <c r="G42" s="1"/>
  <c r="E45"/>
  <c r="E38"/>
  <c r="G38" s="1"/>
  <c r="E44"/>
  <c r="G44" s="1"/>
  <c r="G15" i="5"/>
  <c r="D19" i="8"/>
  <c r="H8" i="5"/>
  <c r="D14" i="8"/>
  <c r="E15" i="5"/>
  <c r="H15" s="1"/>
  <c r="E14"/>
  <c r="H14" s="1"/>
  <c r="G45" i="7"/>
  <c r="E33"/>
  <c r="G33" s="1"/>
  <c r="H7" i="5"/>
  <c r="E26" i="7"/>
  <c r="G26" s="1"/>
  <c r="E28"/>
  <c r="G28" s="1"/>
  <c r="E27"/>
  <c r="G27" s="1"/>
  <c r="E30"/>
  <c r="G30" s="1"/>
  <c r="E32"/>
  <c r="G32" s="1"/>
  <c r="E31"/>
  <c r="G31" s="1"/>
  <c r="E29"/>
  <c r="G29" s="1"/>
  <c r="E17" i="5" l="1"/>
  <c r="H17" s="1"/>
  <c r="D20" i="4"/>
  <c r="D12" i="8" s="1"/>
  <c r="D21"/>
  <c r="C31" i="4" l="1"/>
  <c r="C38" l="1"/>
  <c r="C44" s="1"/>
  <c r="C17" s="1"/>
  <c r="C18" s="1"/>
  <c r="C9" i="5"/>
  <c r="C15" i="8" s="1"/>
  <c r="C17" i="5" l="1"/>
  <c r="C20" i="4"/>
  <c r="C12" i="8" s="1"/>
  <c r="C7" i="5"/>
  <c r="C8"/>
  <c r="C14" i="8" s="1"/>
  <c r="F9" i="5"/>
  <c r="D9"/>
  <c r="F17" l="1"/>
  <c r="D17"/>
  <c r="E22" i="7"/>
  <c r="G22" s="1"/>
  <c r="C15" i="5"/>
  <c r="C14"/>
  <c r="D14" s="1"/>
  <c r="C13" i="8"/>
  <c r="E15" i="7"/>
  <c r="G15" s="1"/>
  <c r="D8" i="5"/>
  <c r="F8"/>
  <c r="D7"/>
  <c r="E20" i="7"/>
  <c r="G20" s="1"/>
  <c r="E16"/>
  <c r="G16" s="1"/>
  <c r="E21"/>
  <c r="G21" s="1"/>
  <c r="E19"/>
  <c r="G19" s="1"/>
  <c r="E17"/>
  <c r="G17" s="1"/>
  <c r="E18"/>
  <c r="G18" s="1"/>
  <c r="F7" i="5"/>
  <c r="C19" i="8" l="1"/>
  <c r="C21" s="1"/>
  <c r="F14" i="5"/>
  <c r="F15"/>
  <c r="D15"/>
</calcChain>
</file>

<file path=xl/comments1.xml><?xml version="1.0" encoding="utf-8"?>
<comments xmlns="http://schemas.openxmlformats.org/spreadsheetml/2006/main">
  <authors>
    <author>Gerry</author>
  </authors>
  <commentList>
    <comment ref="A31" authorId="0">
      <text>
        <r>
          <rPr>
            <b/>
            <sz val="9"/>
            <color indexed="81"/>
            <rFont val="Tahoma"/>
            <family val="2"/>
          </rPr>
          <t>Gerry:</t>
        </r>
        <r>
          <rPr>
            <sz val="9"/>
            <color indexed="81"/>
            <rFont val="Tahoma"/>
            <family val="2"/>
          </rPr>
          <t xml:space="preserve">
this includes all treated water not purchased from a third party</t>
        </r>
      </text>
    </comment>
    <comment ref="A56"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<sst xmlns="http://schemas.openxmlformats.org/spreadsheetml/2006/main" count="484" uniqueCount="366">
  <si>
    <t>NAME OF MUNICIPALITY AND UTILITY:</t>
  </si>
  <si>
    <t>SCHEDULE OF UTILITY RATE REQUIREMENTS</t>
  </si>
  <si>
    <t>Current year</t>
  </si>
  <si>
    <t>Actual</t>
  </si>
  <si>
    <t>Projected</t>
  </si>
  <si>
    <t>Administration (building, office, staff, etc.)</t>
  </si>
  <si>
    <t>Billing and collection</t>
  </si>
  <si>
    <t>Total general expenses</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</si>
  <si>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</si>
  <si>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</si>
  <si>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</si>
  <si>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</si>
  <si>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</si>
  <si>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</si>
  <si>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</si>
  <si>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</si>
  <si>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</si>
  <si>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</si>
  <si>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</si>
  <si>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</si>
  <si>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</si>
  <si>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</si>
  <si>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</si>
  <si>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</si>
  <si>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</si>
  <si>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</si>
  <si>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</si>
  <si>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</si>
  <si>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</si>
  <si>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</si>
  <si>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</si>
  <si>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</si>
  <si>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</si>
  <si>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</si>
  <si>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</si>
  <si>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</si>
  <si>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</si>
  <si>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</si>
  <si>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(1)</t>
  </si>
  <si>
    <t>Water facility- debt servicing taxation revenues</t>
  </si>
  <si>
    <t>Principal</t>
  </si>
  <si>
    <t>Interest</t>
  </si>
  <si>
    <t>Total</t>
  </si>
  <si>
    <t>(2)</t>
  </si>
  <si>
    <t>Sewer facility- debt servicing taxation revenues</t>
  </si>
  <si>
    <t>(3)</t>
  </si>
  <si>
    <t>Target Surplus</t>
  </si>
  <si>
    <t>Shortfall</t>
  </si>
  <si>
    <t>Net results</t>
  </si>
  <si>
    <t>Financial history and projections</t>
  </si>
  <si>
    <t>Schedule 8</t>
  </si>
  <si>
    <t>Ref.</t>
  </si>
  <si>
    <t>Add long-term debt</t>
  </si>
  <si>
    <t>Total (General &amp; Water &amp; Sewer) Expenses</t>
  </si>
  <si>
    <t>Working capital assessment</t>
  </si>
  <si>
    <t>Working capital surcharge (1% of annual expenses)</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</si>
  <si>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</si>
  <si>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</si>
  <si>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</si>
  <si>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</si>
  <si>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</si>
  <si>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</si>
  <si>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</si>
  <si>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</si>
  <si>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</si>
  <si>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</si>
  <si>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Expl #</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</si>
  <si>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</si>
  <si>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</si>
  <si>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</si>
  <si>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</si>
  <si>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</si>
  <si>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</si>
  <si>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</si>
  <si>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</si>
  <si>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</si>
  <si>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</si>
  <si>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</si>
  <si>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</si>
  <si>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</si>
  <si>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</si>
  <si>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</si>
  <si>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</si>
  <si>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</si>
  <si>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</si>
  <si>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</si>
  <si>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</si>
  <si>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</si>
  <si>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</si>
  <si>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</si>
  <si>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</si>
  <si>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</si>
  <si>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</si>
  <si>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</si>
  <si>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</si>
  <si>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</si>
  <si>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</si>
  <si>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</si>
  <si>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</si>
  <si>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</si>
  <si>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</si>
  <si>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</si>
  <si>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</si>
  <si>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</si>
  <si>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</si>
  <si>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</si>
  <si>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</si>
  <si>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</si>
  <si>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</si>
  <si>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</si>
  <si>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</si>
  <si>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</si>
  <si>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Admin costs</t>
  </si>
  <si>
    <t>Customers</t>
  </si>
  <si>
    <t>Bulk water rate</t>
  </si>
  <si>
    <t>Bulk water ratio</t>
  </si>
  <si>
    <t>Metered water rates</t>
  </si>
  <si>
    <t>Sewer rates</t>
  </si>
  <si>
    <t>Volumes returned to sewers</t>
  </si>
  <si>
    <t>Proposed hydrant charge (annual)</t>
  </si>
  <si>
    <t>Commodity Rate</t>
  </si>
  <si>
    <t>Previous</t>
  </si>
  <si>
    <t>Inc</t>
  </si>
  <si>
    <t>Water</t>
  </si>
  <si>
    <t>Quarterly Service Charge</t>
  </si>
  <si>
    <t>Minimum Quarterly*</t>
  </si>
  <si>
    <t>Sewer Only Quarterly**</t>
  </si>
  <si>
    <t>Bulk Water</t>
  </si>
  <si>
    <t>Reconnection fee</t>
  </si>
  <si>
    <t>Hydrant Rental Charge (Annual)</t>
  </si>
  <si>
    <t>Current rates</t>
  </si>
  <si>
    <t>Water unit charge</t>
  </si>
  <si>
    <t>Sewer unit charge</t>
  </si>
  <si>
    <t>Quarterly Service charge</t>
  </si>
  <si>
    <t>Bulk water  rate</t>
  </si>
  <si>
    <t>Test year 1</t>
  </si>
  <si>
    <t>Test year 2</t>
  </si>
  <si>
    <t>Test year 3</t>
  </si>
  <si>
    <t>Number of customers</t>
  </si>
  <si>
    <t>NOTE:  CELLS ARE NOT PROTECTED- MAKE CHANGES AS APPROPRIATE</t>
  </si>
  <si>
    <t>(1) (2)</t>
  </si>
  <si>
    <t>(1000 gal)</t>
  </si>
  <si>
    <t>Min quarterly gallons included</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</si>
  <si>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</si>
  <si>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</si>
  <si>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</si>
  <si>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</si>
  <si>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</si>
  <si>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</si>
  <si>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</si>
  <si>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</si>
  <si>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</si>
  <si>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</si>
  <si>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</si>
  <si>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</si>
  <si>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</si>
  <si>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</si>
  <si>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</si>
  <si>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</si>
  <si>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</si>
  <si>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</si>
  <si>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</si>
  <si>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</si>
  <si>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</si>
  <si>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Average quarterly gallons- sewer only customers</t>
  </si>
  <si>
    <t>Fiscal year</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</si>
  <si>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</si>
  <si>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</si>
  <si>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</si>
  <si>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</si>
  <si>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</si>
  <si>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</si>
  <si>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</si>
  <si>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</si>
  <si>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</si>
  <si>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</si>
  <si>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</si>
  <si>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</si>
  <si>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</si>
  <si>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</si>
  <si>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</si>
  <si>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</si>
  <si>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</si>
  <si>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</si>
  <si>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</si>
  <si>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</si>
  <si>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</si>
  <si>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</si>
  <si>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</si>
  <si>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</si>
  <si>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</si>
  <si>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</si>
  <si>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</si>
  <si>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</si>
  <si>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</si>
  <si>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</si>
  <si>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</si>
  <si>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</si>
  <si>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</si>
  <si>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</si>
  <si>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Production/ purchase</t>
  </si>
  <si>
    <t>Distribution</t>
  </si>
  <si>
    <t>sub-total- tramsmission &amp; distribution</t>
  </si>
  <si>
    <t>Amortization of capital grants- water production</t>
  </si>
  <si>
    <t>Amortization of capital grants- distribution</t>
  </si>
  <si>
    <t>Taxation revenues -production</t>
  </si>
  <si>
    <t>Taxation revenues -distribution</t>
  </si>
  <si>
    <t>Other revenue- production</t>
  </si>
  <si>
    <t>Other revenue- distribution</t>
  </si>
  <si>
    <t>Non-rate revenue - production</t>
  </si>
  <si>
    <t>Non-rate revenue - distribution</t>
  </si>
  <si>
    <t>Net rate revenue requirement - distribution</t>
  </si>
  <si>
    <t>Domestic rate</t>
  </si>
  <si>
    <t>Net Distribution costs</t>
  </si>
  <si>
    <t>Total water sales</t>
  </si>
  <si>
    <t>Domestic water increment</t>
  </si>
  <si>
    <t>First 20,000 gallons</t>
  </si>
  <si>
    <t xml:space="preserve">Sewer  </t>
  </si>
  <si>
    <t xml:space="preserve"> Water Sales-domestic step</t>
  </si>
  <si>
    <t xml:space="preserve"> Water Sales-intermediate step</t>
  </si>
  <si>
    <t xml:space="preserve">Volume break point for intermediate step </t>
  </si>
  <si>
    <t xml:space="preserve">Water sales- domestic step </t>
  </si>
  <si>
    <t xml:space="preserve">Water sales- Intermediate step </t>
  </si>
  <si>
    <t>(gallons)</t>
  </si>
  <si>
    <t>Wholesale rate</t>
  </si>
  <si>
    <t>Inidcate Fiscal year</t>
  </si>
  <si>
    <r>
      <t>Sewer rate charges</t>
    </r>
    <r>
      <rPr>
        <vertAlign val="superscript"/>
        <sz val="9"/>
        <rFont val="Arial"/>
        <family val="2"/>
      </rPr>
      <t xml:space="preserve"> (4)</t>
    </r>
  </si>
  <si>
    <t>Average annual cost per household**</t>
  </si>
  <si>
    <t>**Water &amp; sewer customer- based on 12,500 gallons per household per quarter</t>
  </si>
  <si>
    <t>***Based on quarterly estimated gallons of</t>
  </si>
  <si>
    <t>Intermediate rate</t>
  </si>
  <si>
    <t>50% of dist costs</t>
  </si>
  <si>
    <t xml:space="preserve">Water sales- wholesaale step </t>
  </si>
  <si>
    <t xml:space="preserve">Volume break point for wholesale step </t>
  </si>
  <si>
    <t>Next 80,000 gallons</t>
  </si>
  <si>
    <t>Over 100,000 gallons</t>
  </si>
  <si>
    <t xml:space="preserve"> Water Sales-wholesale step</t>
  </si>
  <si>
    <t>Expenses-variable:</t>
  </si>
  <si>
    <t>Sub-total- variable water production/ purchase</t>
  </si>
  <si>
    <t>Sub-total- fixed water production/ purchase</t>
  </si>
  <si>
    <t>Net rate revenue requirement - production fixed</t>
  </si>
  <si>
    <t>Net rate revenue requirement - production variable</t>
  </si>
  <si>
    <t>Special rate</t>
  </si>
  <si>
    <t>Net variable Production costs</t>
  </si>
  <si>
    <t>Net Fixed Production costs</t>
  </si>
  <si>
    <t xml:space="preserve">Water sales- special rate </t>
  </si>
  <si>
    <t>Intermediate increment</t>
  </si>
  <si>
    <t>Domestic sales volume</t>
  </si>
  <si>
    <t>Over 500,000 gallons</t>
  </si>
  <si>
    <t>Next 400,000 gallons</t>
  </si>
  <si>
    <t>$/gallon</t>
  </si>
  <si>
    <t xml:space="preserve">Volume break point for special step </t>
  </si>
  <si>
    <t>Expenses-collection:</t>
  </si>
  <si>
    <t>sub-total collection</t>
  </si>
  <si>
    <t>Expenses-disposal</t>
  </si>
  <si>
    <t>Net collection revenue requirement sewer</t>
  </si>
  <si>
    <t>Net disposal revenue requirement sewer</t>
  </si>
  <si>
    <t>Amortization of disposal- capital grants</t>
  </si>
  <si>
    <t>Amortization of collection capital grants</t>
  </si>
  <si>
    <t>Taxation revenues collection</t>
  </si>
  <si>
    <r>
      <t>Taxation revenues</t>
    </r>
    <r>
      <rPr>
        <sz val="11"/>
        <color theme="1"/>
        <rFont val="Calibri"/>
        <family val="2"/>
        <scheme val="minor"/>
      </rPr>
      <t xml:space="preserve"> disposal</t>
    </r>
  </si>
  <si>
    <t>Other Revenue collection</t>
  </si>
  <si>
    <t>Other Revenue disposal</t>
  </si>
  <si>
    <t>sub-total disposal</t>
  </si>
  <si>
    <t>Special and wholesale</t>
  </si>
  <si>
    <t>Net sewer disposal costs</t>
  </si>
  <si>
    <t>Special and wholesale sewer rate</t>
  </si>
  <si>
    <t>Intermediate and domestic</t>
  </si>
  <si>
    <t>Net sewer collection costs</t>
  </si>
  <si>
    <t>First 100,000 gallons</t>
  </si>
  <si>
    <t>Sewer charges intermediate  and domestic</t>
  </si>
  <si>
    <t>Sewer charges Special &amp; Wholesale</t>
  </si>
  <si>
    <t xml:space="preserve"> Water Sales-special step</t>
  </si>
  <si>
    <t>Less: bulk, wholesale and special water volumes</t>
  </si>
  <si>
    <t>Intermediate &amp; domestic volumes</t>
  </si>
  <si>
    <t>Int &amp; domestic increment</t>
  </si>
  <si>
    <t>Intermediate &amp; domestic rate</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</si>
  <si>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</si>
  <si>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</si>
  <si>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</si>
  <si>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</si>
  <si>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</si>
  <si>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</si>
  <si>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</si>
  <si>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</si>
  <si>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</si>
  <si>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</si>
  <si>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</si>
  <si>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</si>
  <si>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</si>
  <si>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</si>
  <si>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</si>
  <si>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</si>
  <si>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</si>
  <si>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</si>
  <si>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</si>
  <si>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</si>
  <si>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</si>
  <si>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</si>
  <si>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</si>
  <si>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</si>
  <si>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</si>
  <si>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</si>
  <si>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</si>
  <si>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</si>
  <si>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</si>
  <si>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</si>
  <si>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</si>
  <si>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</si>
  <si>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</si>
  <si>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</si>
  <si>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</si>
  <si>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</si>
  <si>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</si>
  <si>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</si>
  <si>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</si>
  <si>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</si>
  <si>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</si>
  <si>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</si>
  <si>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</si>
  <si>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</si>
  <si>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</si>
  <si>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</si>
  <si>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</si>
  <si>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</si>
  <si>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Calculator-Page 5</t>
  </si>
  <si>
    <t>(self populated)</t>
  </si>
  <si>
    <t>Special water rate/ 1,000 gal</t>
  </si>
  <si>
    <t>Wholesale water rate/ 1,000 gal</t>
  </si>
  <si>
    <t>Wholesale increment rate/ 1,000 gal</t>
  </si>
  <si>
    <t>(1,000 gal)</t>
  </si>
  <si>
    <t>Domestic water rate/1,000 gal</t>
  </si>
  <si>
    <t>Table of Proposed Rates- Page 6</t>
  </si>
  <si>
    <t>*Includes 3,000 Gallons per quarter</t>
  </si>
  <si>
    <t>Minimum Quarterly- Page 7</t>
  </si>
  <si>
    <t>Proof of Revenue- Page 8</t>
  </si>
  <si>
    <t>Reconnection Fee</t>
  </si>
  <si>
    <t>/4 step rate-gallons</t>
  </si>
  <si>
    <t xml:space="preserve">Fund Surplus </t>
  </si>
  <si>
    <t>Deduct Tangible Capital Assets</t>
  </si>
  <si>
    <t>Add Reserves</t>
  </si>
  <si>
    <t>Schedule 6</t>
  </si>
  <si>
    <t>Working Capital Surplus (deficit)</t>
  </si>
  <si>
    <t>Insert Year of Statement for this Schedule in blue area</t>
  </si>
  <si>
    <t>Total  revenue - water</t>
  </si>
  <si>
    <t>Total revenue- sewer</t>
  </si>
  <si>
    <t>Bulk water sales (1,000 gal)</t>
  </si>
  <si>
    <t>Total non-bulk sales (1,000 gal)</t>
  </si>
  <si>
    <t>Total non-bulk &amp; non special sales (1,000 gal)</t>
  </si>
  <si>
    <t xml:space="preserve">Admin revenue requirement </t>
  </si>
  <si>
    <t>A</t>
  </si>
  <si>
    <t>Net rate rev. requirement - water</t>
  </si>
  <si>
    <t>B</t>
  </si>
  <si>
    <t>Taxation revenues-water debt</t>
  </si>
  <si>
    <t>C</t>
  </si>
  <si>
    <t>Bulk water revenue</t>
  </si>
  <si>
    <t>D</t>
  </si>
  <si>
    <t xml:space="preserve">                        Sub total</t>
  </si>
  <si>
    <t>E=A+B+C+D</t>
  </si>
  <si>
    <t xml:space="preserve"> F=E÷B</t>
  </si>
  <si>
    <t>G</t>
  </si>
  <si>
    <t xml:space="preserve">     Bulk water rate</t>
  </si>
  <si>
    <t>Net rate  revenue requirement general</t>
  </si>
  <si>
    <t>Domestic water rate</t>
  </si>
  <si>
    <t>GxF</t>
  </si>
  <si>
    <t>Working Capital Surplus/Deficit</t>
  </si>
</sst>
</file>

<file path=xl/styles.xml><?xml version="1.0" encoding="utf-8"?>
<styleSheet xmlns="http://schemas.openxmlformats.org/spreadsheetml/2006/main">
  <numFmts count="16">
    <numFmt numFmtId="5" formatCode="&quot;$&quot;#,##0;\-&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F800]dddd\,\ mmmm\ dd\,\ yyyy"/>
    <numFmt numFmtId="169" formatCode="&quot;$&quot;#,##0.00"/>
    <numFmt numFmtId="170" formatCode="&quot;$&quot;#,##0.00_);[Red]\(&quot;$&quot;#,##0.00\)"/>
    <numFmt numFmtId="171" formatCode="#,##0.0000_ ;\-#,##0.0000\ "/>
    <numFmt numFmtId="172" formatCode="&quot;$&quot;#,##0"/>
    <numFmt numFmtId="173" formatCode="#,##0_ ;\-#,##0\ "/>
  </numFmts>
  <fonts count="35">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b/>
      <vertAlign val="superscript"/>
      <sz val="9"/>
      <name val="Arial"/>
      <family val="2"/>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sz val="7"/>
      <color theme="1"/>
      <name val="Times New Roman"/>
      <family val="1"/>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sz val="10"/>
      <name val="Calibri"/>
      <family val="2"/>
      <scheme val="minor"/>
    </font>
    <font>
      <b/>
      <i/>
      <sz val="11"/>
      <color theme="1"/>
      <name val="Calibri"/>
      <family val="2"/>
      <scheme val="minor"/>
    </font>
    <font>
      <b/>
      <sz val="11"/>
      <color rgb="FF000000"/>
      <name val="Calibri"/>
      <family val="2"/>
    </font>
    <font>
      <sz val="11"/>
      <color theme="1"/>
      <name val="Calibri"/>
      <family val="2"/>
    </font>
    <font>
      <sz val="11"/>
      <color rgb="FF000000"/>
      <name val="Calibri"/>
      <family val="2"/>
    </font>
    <font>
      <sz val="9"/>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23">
    <xf numFmtId="0" fontId="0" fillId="0" borderId="0" xfId="0"/>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3" fillId="0" borderId="0" xfId="0" applyFont="1" applyBorder="1" applyAlignment="1">
      <alignment horizontal="left"/>
    </xf>
    <xf numFmtId="0" fontId="2" fillId="0" borderId="0" xfId="4" applyFont="1" applyAlignment="1">
      <alignment horizontal="left"/>
    </xf>
    <xf numFmtId="0" fontId="2" fillId="0" borderId="0" xfId="0" applyFont="1" applyBorder="1" applyAlignment="1">
      <alignment horizontal="left"/>
    </xf>
    <xf numFmtId="0" fontId="3" fillId="0" borderId="0" xfId="4"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0" fontId="0" fillId="0" borderId="0" xfId="0" applyFill="1"/>
    <xf numFmtId="0" fontId="3" fillId="0" borderId="0" xfId="0" applyFont="1" applyFill="1" applyAlignment="1"/>
    <xf numFmtId="0" fontId="3" fillId="0" borderId="3" xfId="0" applyFont="1" applyFill="1" applyBorder="1" applyAlignment="1"/>
    <xf numFmtId="0" fontId="0" fillId="0" borderId="3"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41" fontId="2" fillId="0" borderId="0" xfId="1" applyNumberFormat="1" applyFont="1" applyFill="1" applyBorder="1" applyAlignment="1">
      <alignment horizontal="right"/>
    </xf>
    <xf numFmtId="167"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11" fillId="0" borderId="0" xfId="0" quotePrefix="1" applyFont="1" applyBorder="1"/>
    <xf numFmtId="0" fontId="3" fillId="4" borderId="0" xfId="0" applyFont="1" applyFill="1" applyAlignment="1"/>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4" borderId="4" xfId="0" applyFont="1" applyFill="1" applyBorder="1"/>
    <xf numFmtId="0" fontId="0" fillId="0" borderId="0" xfId="0" applyFont="1" applyAlignment="1">
      <alignment vertical="top" wrapText="1"/>
    </xf>
    <xf numFmtId="0" fontId="12" fillId="0" borderId="0" xfId="0" applyFont="1" applyBorder="1"/>
    <xf numFmtId="0" fontId="12" fillId="0" borderId="0" xfId="0" applyFont="1"/>
    <xf numFmtId="0" fontId="13" fillId="0" borderId="0" xfId="0" applyFont="1" applyAlignment="1"/>
    <xf numFmtId="0" fontId="12" fillId="0" borderId="0" xfId="0" applyFont="1" applyAlignment="1"/>
    <xf numFmtId="0" fontId="13" fillId="0" borderId="0" xfId="0" applyFont="1" applyAlignment="1">
      <alignment horizontal="left"/>
    </xf>
    <xf numFmtId="0" fontId="13" fillId="0" borderId="0" xfId="0" applyFont="1"/>
    <xf numFmtId="0" fontId="13" fillId="0" borderId="0" xfId="0" applyFont="1" applyFill="1"/>
    <xf numFmtId="10" fontId="13" fillId="0" borderId="0" xfId="0" applyNumberFormat="1" applyFont="1" applyBorder="1"/>
    <xf numFmtId="0" fontId="13" fillId="0" borderId="0" xfId="0" applyFont="1" applyAlignment="1">
      <alignment horizontal="center"/>
    </xf>
    <xf numFmtId="0" fontId="14" fillId="0" borderId="4" xfId="0" applyFont="1" applyBorder="1"/>
    <xf numFmtId="3" fontId="14" fillId="0" borderId="4" xfId="0" applyNumberFormat="1" applyFont="1" applyBorder="1" applyAlignment="1">
      <alignment horizontal="right" vertical="top" wrapText="1"/>
    </xf>
    <xf numFmtId="0" fontId="14" fillId="0" borderId="0" xfId="0" applyFont="1" applyBorder="1"/>
    <xf numFmtId="0" fontId="14" fillId="0" borderId="0" xfId="0" applyFont="1" applyBorder="1" applyAlignment="1">
      <alignment horizontal="justify" vertical="top" wrapText="1"/>
    </xf>
    <xf numFmtId="3" fontId="14" fillId="0" borderId="0" xfId="0" applyNumberFormat="1" applyFont="1" applyBorder="1" applyAlignment="1">
      <alignment horizontal="right" vertical="top" wrapText="1"/>
    </xf>
    <xf numFmtId="10" fontId="13" fillId="0" borderId="0" xfId="0" applyNumberFormat="1" applyFont="1" applyBorder="1" applyAlignment="1">
      <alignment horizontal="right"/>
    </xf>
    <xf numFmtId="0" fontId="0" fillId="0" borderId="0" xfId="0" applyFont="1" applyAlignment="1">
      <alignment horizontal="justify" vertical="top" wrapText="1"/>
    </xf>
    <xf numFmtId="0" fontId="14" fillId="0" borderId="4" xfId="0" applyFont="1" applyBorder="1" applyAlignment="1">
      <alignment vertical="top" wrapText="1"/>
    </xf>
    <xf numFmtId="3" fontId="14" fillId="4" borderId="4" xfId="0" applyNumberFormat="1" applyFont="1" applyFill="1" applyBorder="1" applyAlignment="1">
      <alignment horizontal="right" vertical="top" wrapText="1"/>
    </xf>
    <xf numFmtId="0" fontId="14" fillId="4" borderId="4" xfId="0" applyFont="1" applyFill="1" applyBorder="1" applyAlignment="1">
      <alignment horizontal="right" vertical="top" wrapText="1"/>
    </xf>
    <xf numFmtId="0" fontId="0" fillId="0" borderId="0" xfId="0" applyNumberFormat="1" applyFont="1"/>
    <xf numFmtId="0" fontId="0" fillId="0" borderId="4" xfId="0" applyNumberFormat="1" applyFont="1" applyBorder="1"/>
    <xf numFmtId="0" fontId="12" fillId="4" borderId="4" xfId="0" applyNumberFormat="1" applyFont="1" applyFill="1" applyBorder="1"/>
    <xf numFmtId="0" fontId="0" fillId="0" borderId="4" xfId="0" applyFont="1" applyFill="1" applyBorder="1"/>
    <xf numFmtId="10" fontId="0" fillId="0" borderId="0" xfId="0" applyNumberFormat="1" applyFont="1" applyBorder="1"/>
    <xf numFmtId="0" fontId="12" fillId="0" borderId="0" xfId="0" applyFont="1" applyFill="1" applyBorder="1" applyAlignment="1"/>
    <xf numFmtId="0" fontId="13" fillId="0" borderId="0" xfId="0" applyFont="1" applyBorder="1"/>
    <xf numFmtId="0" fontId="13" fillId="0" borderId="0" xfId="0" applyFont="1" applyBorder="1" applyAlignment="1">
      <alignment horizontal="center"/>
    </xf>
    <xf numFmtId="3" fontId="14" fillId="0" borderId="0" xfId="0" applyNumberFormat="1" applyFont="1" applyBorder="1" applyAlignment="1">
      <alignment horizontal="right"/>
    </xf>
    <xf numFmtId="0" fontId="14"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4" fillId="0" borderId="4" xfId="0" applyFont="1" applyFill="1" applyBorder="1" applyAlignment="1">
      <alignment horizontal="justify" vertical="top" wrapText="1"/>
    </xf>
    <xf numFmtId="0" fontId="0" fillId="0" borderId="4" xfId="0" applyFont="1" applyFill="1" applyBorder="1" applyAlignment="1"/>
    <xf numFmtId="0" fontId="0" fillId="4" borderId="5" xfId="0" applyFont="1" applyFill="1" applyBorder="1"/>
    <xf numFmtId="0" fontId="0" fillId="4" borderId="4"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4" fillId="0" borderId="0" xfId="0" applyFont="1" applyBorder="1"/>
    <xf numFmtId="0" fontId="0" fillId="0" borderId="4" xfId="0" applyBorder="1" applyAlignment="1">
      <alignment vertical="top" wrapText="1"/>
    </xf>
    <xf numFmtId="10" fontId="0" fillId="0" borderId="4" xfId="0" applyNumberFormat="1" applyFont="1" applyBorder="1"/>
    <xf numFmtId="41" fontId="13"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3" fillId="4" borderId="0" xfId="0" applyNumberFormat="1" applyFont="1" applyFill="1" applyBorder="1" applyAlignment="1">
      <alignment horizontal="right"/>
    </xf>
    <xf numFmtId="169" fontId="0" fillId="4" borderId="4" xfId="0" applyNumberFormat="1" applyFont="1" applyFill="1" applyBorder="1"/>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17" fillId="0" borderId="0" xfId="0" applyFont="1" applyBorder="1" applyAlignment="1">
      <alignment vertical="top" wrapText="1"/>
    </xf>
    <xf numFmtId="8" fontId="17"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7" fontId="0" fillId="0" borderId="4" xfId="0" applyNumberFormat="1" applyBorder="1"/>
    <xf numFmtId="0" fontId="0" fillId="0" borderId="4" xfId="0" applyBorder="1" applyAlignment="1">
      <alignment horizontal="left"/>
    </xf>
    <xf numFmtId="3" fontId="12" fillId="4" borderId="4" xfId="0" applyNumberFormat="1" applyFont="1" applyFill="1" applyBorder="1"/>
    <xf numFmtId="0" fontId="0" fillId="0" borderId="7" xfId="0" applyFont="1" applyBorder="1"/>
    <xf numFmtId="0" fontId="0" fillId="0" borderId="7" xfId="0" applyNumberFormat="1" applyFont="1" applyBorder="1"/>
    <xf numFmtId="169" fontId="0" fillId="4" borderId="6" xfId="0" applyNumberFormat="1" applyFont="1" applyFill="1" applyBorder="1"/>
    <xf numFmtId="0" fontId="0" fillId="0" borderId="0" xfId="0" applyFont="1" applyAlignment="1">
      <alignment horizontal="center"/>
    </xf>
    <xf numFmtId="3" fontId="0" fillId="0" borderId="0" xfId="0" applyNumberFormat="1" applyFont="1" applyAlignment="1">
      <alignment horizontal="distributed"/>
    </xf>
    <xf numFmtId="0" fontId="0" fillId="0" borderId="4" xfId="0" applyBorder="1" applyAlignment="1">
      <alignment horizontal="center" wrapText="1"/>
    </xf>
    <xf numFmtId="0" fontId="0" fillId="0" borderId="4" xfId="0" applyFont="1" applyBorder="1" applyAlignment="1">
      <alignment horizontal="center" wrapText="1"/>
    </xf>
    <xf numFmtId="0" fontId="0" fillId="0" borderId="4" xfId="0" applyFont="1" applyBorder="1" applyAlignment="1">
      <alignment horizontal="center" vertical="distributed" wrapText="1"/>
    </xf>
    <xf numFmtId="16" fontId="0" fillId="0" borderId="4" xfId="0" quotePrefix="1" applyNumberFormat="1" applyBorder="1" applyAlignment="1">
      <alignment horizontal="center"/>
    </xf>
    <xf numFmtId="0" fontId="0" fillId="0" borderId="4" xfId="0" applyFont="1" applyBorder="1" applyAlignment="1">
      <alignment horizontal="center"/>
    </xf>
    <xf numFmtId="3" fontId="0" fillId="0" borderId="4" xfId="0" applyNumberFormat="1" applyFont="1" applyBorder="1" applyAlignment="1">
      <alignment horizontal="distributed"/>
    </xf>
    <xf numFmtId="170" fontId="0" fillId="0" borderId="4" xfId="0" applyNumberFormat="1" applyFont="1" applyBorder="1" applyAlignment="1">
      <alignment horizontal="center"/>
    </xf>
    <xf numFmtId="12" fontId="0" fillId="0" borderId="4" xfId="0" applyNumberFormat="1" applyFont="1" applyBorder="1" applyAlignment="1">
      <alignment horizontal="center"/>
    </xf>
    <xf numFmtId="0" fontId="0" fillId="0" borderId="0" xfId="0" applyAlignment="1">
      <alignment horizontal="center"/>
    </xf>
    <xf numFmtId="3" fontId="0" fillId="0" borderId="4" xfId="0" applyNumberFormat="1" applyFont="1" applyFill="1" applyBorder="1" applyAlignment="1">
      <alignment horizontal="center"/>
    </xf>
    <xf numFmtId="0" fontId="0" fillId="0" borderId="4" xfId="0" applyFont="1" applyFill="1" applyBorder="1" applyAlignment="1">
      <alignment horizontal="center"/>
    </xf>
    <xf numFmtId="0" fontId="14" fillId="0" borderId="4" xfId="0" applyFont="1" applyFill="1" applyBorder="1" applyAlignment="1">
      <alignment horizontal="center" vertical="top" wrapText="1"/>
    </xf>
    <xf numFmtId="166" fontId="2" fillId="0" borderId="0" xfId="0" applyNumberFormat="1" applyFont="1" applyFill="1" applyBorder="1" applyAlignment="1">
      <alignment horizontal="right"/>
    </xf>
    <xf numFmtId="0" fontId="3" fillId="0" borderId="4" xfId="0" applyFont="1" applyFill="1" applyBorder="1"/>
    <xf numFmtId="0" fontId="0" fillId="0" borderId="0" xfId="0" quotePrefix="1" applyAlignment="1">
      <alignment horizontal="right" vertical="top"/>
    </xf>
    <xf numFmtId="0" fontId="19" fillId="0" borderId="0" xfId="0" applyFont="1" applyAlignment="1"/>
    <xf numFmtId="3" fontId="0" fillId="4" borderId="4" xfId="0" applyNumberFormat="1" applyFont="1" applyFill="1" applyBorder="1"/>
    <xf numFmtId="171" fontId="0" fillId="0" borderId="4" xfId="0" applyNumberFormat="1" applyBorder="1"/>
    <xf numFmtId="3" fontId="0" fillId="0" borderId="4" xfId="0" applyNumberFormat="1" applyBorder="1"/>
    <xf numFmtId="0" fontId="0" fillId="0" borderId="4" xfId="0" applyBorder="1" applyAlignment="1">
      <alignment horizontal="justify" vertical="top" wrapText="1"/>
    </xf>
    <xf numFmtId="0" fontId="3" fillId="0" borderId="4" xfId="0" applyFont="1" applyBorder="1"/>
    <xf numFmtId="0" fontId="3" fillId="0" borderId="6" xfId="0" applyFont="1" applyBorder="1"/>
    <xf numFmtId="41" fontId="2" fillId="3" borderId="4" xfId="0" applyNumberFormat="1" applyFont="1" applyFill="1" applyBorder="1"/>
    <xf numFmtId="41" fontId="2" fillId="0" borderId="4" xfId="0" applyNumberFormat="1" applyFont="1" applyFill="1" applyBorder="1"/>
    <xf numFmtId="0" fontId="3" fillId="0" borderId="4" xfId="0" applyFont="1" applyBorder="1" applyAlignment="1">
      <alignment horizontal="left"/>
    </xf>
    <xf numFmtId="41" fontId="2" fillId="4" borderId="4" xfId="1" applyNumberFormat="1" applyFont="1" applyFill="1" applyBorder="1" applyAlignment="1">
      <alignment horizontal="right"/>
    </xf>
    <xf numFmtId="0" fontId="2" fillId="0" borderId="4" xfId="0" applyFont="1" applyBorder="1" applyAlignment="1">
      <alignment horizontal="left"/>
    </xf>
    <xf numFmtId="41" fontId="2" fillId="0" borderId="4" xfId="1" applyNumberFormat="1" applyFont="1" applyFill="1" applyBorder="1" applyAlignment="1">
      <alignment horizontal="right"/>
    </xf>
    <xf numFmtId="41" fontId="2" fillId="0" borderId="4" xfId="0" applyNumberFormat="1" applyFont="1" applyFill="1" applyBorder="1" applyAlignment="1">
      <alignment horizontal="center"/>
    </xf>
    <xf numFmtId="0" fontId="0" fillId="0" borderId="0" xfId="0" applyBorder="1"/>
    <xf numFmtId="0" fontId="3" fillId="0" borderId="7" xfId="0" applyFont="1" applyBorder="1" applyAlignment="1">
      <alignment horizontal="left"/>
    </xf>
    <xf numFmtId="41" fontId="2" fillId="4" borderId="7" xfId="1" applyNumberFormat="1" applyFont="1" applyFill="1" applyBorder="1" applyAlignment="1">
      <alignment horizontal="right"/>
    </xf>
    <xf numFmtId="41" fontId="2" fillId="0" borderId="4" xfId="0" applyNumberFormat="1" applyFont="1" applyFill="1" applyBorder="1" applyAlignment="1">
      <alignment horizontal="right"/>
    </xf>
    <xf numFmtId="41" fontId="2" fillId="4"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4" borderId="4" xfId="2" applyNumberFormat="1" applyFont="1" applyFill="1" applyBorder="1" applyAlignment="1">
      <alignment horizontal="right"/>
    </xf>
    <xf numFmtId="41" fontId="2" fillId="0" borderId="4" xfId="2" applyNumberFormat="1" applyFont="1" applyFill="1" applyBorder="1" applyAlignment="1">
      <alignment horizontal="right"/>
    </xf>
    <xf numFmtId="41" fontId="2" fillId="4" borderId="4" xfId="3" applyNumberFormat="1" applyFont="1" applyFill="1" applyBorder="1" applyAlignment="1">
      <alignment horizontal="right"/>
    </xf>
    <xf numFmtId="0" fontId="3" fillId="0" borderId="4" xfId="0" applyFont="1" applyFill="1" applyBorder="1" applyAlignment="1">
      <alignment horizontal="left" indent="1"/>
    </xf>
    <xf numFmtId="41" fontId="2" fillId="3" borderId="4" xfId="2" applyNumberFormat="1" applyFont="1" applyFill="1" applyBorder="1" applyAlignment="1">
      <alignment horizontal="right"/>
    </xf>
    <xf numFmtId="0" fontId="15" fillId="0" borderId="0" xfId="0" applyFont="1"/>
    <xf numFmtId="0" fontId="22" fillId="0" borderId="4" xfId="0" applyFont="1" applyBorder="1" applyAlignment="1">
      <alignment horizontal="center"/>
    </xf>
    <xf numFmtId="173" fontId="0" fillId="0" borderId="4" xfId="0" applyNumberFormat="1" applyBorder="1"/>
    <xf numFmtId="0" fontId="12" fillId="0" borderId="4" xfId="0" applyFont="1" applyBorder="1" applyAlignment="1"/>
    <xf numFmtId="0" fontId="3" fillId="0" borderId="4" xfId="0" applyFont="1" applyBorder="1" applyAlignment="1">
      <alignment horizontal="left" indent="1"/>
    </xf>
    <xf numFmtId="0" fontId="0" fillId="0" borderId="4" xfId="0" applyBorder="1" applyAlignment="1">
      <alignment horizontal="left" indent="1"/>
    </xf>
    <xf numFmtId="172" fontId="0" fillId="0" borderId="0" xfId="0" applyNumberFormat="1"/>
    <xf numFmtId="3" fontId="0" fillId="0" borderId="0" xfId="0" applyNumberFormat="1"/>
    <xf numFmtId="7" fontId="0" fillId="0" borderId="0" xfId="0" applyNumberFormat="1"/>
    <xf numFmtId="169" fontId="0" fillId="0" borderId="0" xfId="0" applyNumberFormat="1"/>
    <xf numFmtId="0" fontId="0" fillId="0" borderId="0" xfId="0" applyAlignment="1">
      <alignment vertical="top" wrapText="1"/>
    </xf>
    <xf numFmtId="169" fontId="0" fillId="0" borderId="4" xfId="0" applyNumberFormat="1" applyFont="1" applyFill="1" applyBorder="1"/>
    <xf numFmtId="42" fontId="0" fillId="0" borderId="4" xfId="0" applyNumberFormat="1" applyBorder="1"/>
    <xf numFmtId="0" fontId="0" fillId="0" borderId="5" xfId="0" applyBorder="1"/>
    <xf numFmtId="42" fontId="0" fillId="0" borderId="7" xfId="0" applyNumberFormat="1" applyBorder="1"/>
    <xf numFmtId="0" fontId="0" fillId="0" borderId="4" xfId="0" applyBorder="1" applyAlignment="1">
      <alignment horizontal="center" wrapText="1"/>
    </xf>
    <xf numFmtId="0" fontId="17" fillId="0" borderId="0" xfId="0" applyFont="1" applyFill="1" applyBorder="1" applyAlignment="1">
      <alignment vertical="top" wrapText="1"/>
    </xf>
    <xf numFmtId="8" fontId="17" fillId="0" borderId="0" xfId="0" applyNumberFormat="1"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xf>
    <xf numFmtId="0" fontId="0" fillId="0" borderId="0" xfId="0" applyAlignment="1"/>
    <xf numFmtId="0" fontId="0" fillId="0" borderId="0" xfId="0" applyAlignment="1">
      <alignment horizontal="left"/>
    </xf>
    <xf numFmtId="0" fontId="8" fillId="0" borderId="0" xfId="0" applyFont="1"/>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5" fillId="0" borderId="4" xfId="0" applyFont="1" applyBorder="1" applyAlignment="1"/>
    <xf numFmtId="0" fontId="0" fillId="0" borderId="0" xfId="0" applyAlignment="1">
      <alignment horizontal="left" indent="10"/>
    </xf>
    <xf numFmtId="0" fontId="15" fillId="0" borderId="0" xfId="0" applyFont="1" applyBorder="1" applyAlignment="1">
      <alignment horizontal="center"/>
    </xf>
    <xf numFmtId="0" fontId="0" fillId="0" borderId="0" xfId="0" applyAlignment="1">
      <alignment horizontal="left" indent="8"/>
    </xf>
    <xf numFmtId="0" fontId="0" fillId="0" borderId="4" xfId="0" applyBorder="1" applyAlignment="1">
      <alignment horizontal="center"/>
    </xf>
    <xf numFmtId="0" fontId="13" fillId="2" borderId="0" xfId="0" applyFont="1" applyFill="1" applyAlignment="1"/>
    <xf numFmtId="0" fontId="27" fillId="2" borderId="0" xfId="0" applyFont="1" applyFill="1" applyAlignment="1"/>
    <xf numFmtId="0" fontId="8" fillId="2" borderId="0" xfId="0" applyFont="1" applyFill="1"/>
    <xf numFmtId="41" fontId="2" fillId="2" borderId="4" xfId="0" applyNumberFormat="1" applyFont="1" applyFill="1" applyBorder="1"/>
    <xf numFmtId="41" fontId="2" fillId="5" borderId="4" xfId="0" applyNumberFormat="1" applyFont="1" applyFill="1" applyBorder="1"/>
    <xf numFmtId="0" fontId="28" fillId="4" borderId="4" xfId="0" applyFont="1" applyFill="1" applyBorder="1" applyAlignment="1">
      <alignment horizontal="center"/>
    </xf>
    <xf numFmtId="0" fontId="28" fillId="4" borderId="4" xfId="0" applyFont="1" applyFill="1" applyBorder="1" applyAlignment="1">
      <alignment horizontal="center" vertical="center" wrapText="1"/>
    </xf>
    <xf numFmtId="41" fontId="2" fillId="2" borderId="4" xfId="0" applyNumberFormat="1" applyFont="1" applyFill="1" applyBorder="1" applyAlignment="1">
      <alignment horizontal="right"/>
    </xf>
    <xf numFmtId="41" fontId="2" fillId="2" borderId="4" xfId="2" applyNumberFormat="1" applyFont="1" applyFill="1" applyBorder="1" applyAlignment="1">
      <alignment horizontal="right"/>
    </xf>
    <xf numFmtId="0" fontId="29" fillId="2" borderId="0" xfId="0" applyFont="1" applyFill="1"/>
    <xf numFmtId="0" fontId="0" fillId="2" borderId="0" xfId="0" applyFont="1" applyFill="1"/>
    <xf numFmtId="0" fontId="8" fillId="2" borderId="0" xfId="0" applyFont="1" applyFill="1" applyAlignment="1">
      <alignment horizontal="right"/>
    </xf>
    <xf numFmtId="0" fontId="8" fillId="0" borderId="0" xfId="0" applyFont="1" applyAlignment="1">
      <alignment horizontal="right"/>
    </xf>
    <xf numFmtId="0" fontId="22" fillId="0" borderId="0" xfId="0" applyFont="1"/>
    <xf numFmtId="0" fontId="0" fillId="2" borderId="4" xfId="0" applyFill="1" applyBorder="1" applyAlignment="1">
      <alignment horizontal="right"/>
    </xf>
    <xf numFmtId="0" fontId="0" fillId="2" borderId="4" xfId="0" applyFill="1" applyBorder="1"/>
    <xf numFmtId="0" fontId="8" fillId="2" borderId="4" xfId="0" applyFont="1" applyFill="1" applyBorder="1" applyAlignment="1">
      <alignment horizontal="right"/>
    </xf>
    <xf numFmtId="0" fontId="8" fillId="2" borderId="4" xfId="0" applyFont="1" applyFill="1" applyBorder="1"/>
    <xf numFmtId="0" fontId="0" fillId="6" borderId="4" xfId="0" applyFont="1" applyFill="1" applyBorder="1" applyAlignment="1">
      <alignment horizontal="right"/>
    </xf>
    <xf numFmtId="0" fontId="0" fillId="6" borderId="4" xfId="0" applyFont="1" applyFill="1" applyBorder="1"/>
    <xf numFmtId="0" fontId="30" fillId="0" borderId="4" xfId="0" applyFont="1" applyBorder="1" applyAlignment="1">
      <alignment horizontal="center" vertical="top" wrapText="1"/>
    </xf>
    <xf numFmtId="9" fontId="30" fillId="0" borderId="4" xfId="0" applyNumberFormat="1" applyFont="1" applyBorder="1" applyAlignment="1">
      <alignment horizontal="center" vertical="top" wrapText="1"/>
    </xf>
    <xf numFmtId="9" fontId="31" fillId="0" borderId="4" xfId="0" applyNumberFormat="1" applyFont="1" applyBorder="1" applyAlignment="1">
      <alignment horizontal="center"/>
    </xf>
    <xf numFmtId="9" fontId="30" fillId="0" borderId="4" xfId="0" applyNumberFormat="1" applyFont="1" applyBorder="1" applyAlignment="1">
      <alignment vertical="top" wrapText="1"/>
    </xf>
    <xf numFmtId="9" fontId="31" fillId="0" borderId="4" xfId="0" applyNumberFormat="1" applyFont="1" applyBorder="1" applyAlignment="1"/>
    <xf numFmtId="0" fontId="30" fillId="0" borderId="4" xfId="0" applyFont="1" applyBorder="1" applyAlignment="1">
      <alignment horizontal="left" vertical="top" wrapText="1"/>
    </xf>
    <xf numFmtId="168" fontId="30" fillId="0" borderId="4" xfId="0" applyNumberFormat="1" applyFont="1" applyBorder="1" applyAlignment="1">
      <alignment horizontal="center" vertical="top" wrapText="1"/>
    </xf>
    <xf numFmtId="168" fontId="30" fillId="0" borderId="4" xfId="0" applyNumberFormat="1" applyFont="1" applyBorder="1" applyAlignment="1">
      <alignment vertical="top" wrapText="1"/>
    </xf>
    <xf numFmtId="0" fontId="32" fillId="0" borderId="4" xfId="0" applyFont="1" applyBorder="1" applyAlignment="1">
      <alignment horizontal="right" vertical="top" wrapText="1"/>
    </xf>
    <xf numFmtId="169" fontId="32" fillId="0" borderId="4" xfId="0" applyNumberFormat="1" applyFont="1" applyFill="1" applyBorder="1" applyAlignment="1">
      <alignment vertical="top" wrapText="1"/>
    </xf>
    <xf numFmtId="9" fontId="32" fillId="0" borderId="4" xfId="0" applyNumberFormat="1" applyFont="1" applyFill="1" applyBorder="1" applyAlignment="1">
      <alignment vertical="top" wrapText="1"/>
    </xf>
    <xf numFmtId="9" fontId="32" fillId="0" borderId="4" xfId="0" applyNumberFormat="1" applyFont="1" applyBorder="1" applyAlignment="1">
      <alignment vertical="top" wrapText="1"/>
    </xf>
    <xf numFmtId="0" fontId="32" fillId="0" borderId="4" xfId="0" applyFont="1" applyBorder="1" applyAlignment="1">
      <alignment vertical="top" wrapText="1"/>
    </xf>
    <xf numFmtId="9" fontId="31" fillId="0" borderId="0" xfId="0" applyNumberFormat="1" applyFont="1" applyBorder="1"/>
    <xf numFmtId="0" fontId="32" fillId="0" borderId="0" xfId="0" applyFont="1" applyFill="1" applyBorder="1" applyAlignment="1">
      <alignment vertical="top" wrapText="1"/>
    </xf>
    <xf numFmtId="3" fontId="31" fillId="0" borderId="0" xfId="0" applyNumberFormat="1" applyFont="1" applyBorder="1" applyAlignment="1"/>
    <xf numFmtId="0" fontId="31" fillId="0" borderId="0" xfId="0" applyFont="1" applyBorder="1" applyAlignment="1"/>
    <xf numFmtId="169" fontId="32" fillId="0" borderId="4" xfId="0" applyNumberFormat="1" applyFont="1" applyFill="1" applyBorder="1" applyAlignment="1">
      <alignment horizontal="center" vertical="top" wrapText="1"/>
    </xf>
    <xf numFmtId="0" fontId="32" fillId="7" borderId="4" xfId="0" applyFont="1" applyFill="1" applyBorder="1" applyAlignment="1">
      <alignment vertical="top" wrapText="1"/>
    </xf>
    <xf numFmtId="169" fontId="32" fillId="7" borderId="4" xfId="0" applyNumberFormat="1" applyFont="1" applyFill="1" applyBorder="1" applyAlignment="1">
      <alignment vertical="top" wrapText="1"/>
    </xf>
    <xf numFmtId="9" fontId="32" fillId="7" borderId="4" xfId="0" applyNumberFormat="1" applyFont="1" applyFill="1" applyBorder="1" applyAlignment="1">
      <alignment vertical="top" wrapText="1"/>
    </xf>
    <xf numFmtId="0" fontId="32" fillId="7" borderId="4" xfId="0" applyFont="1" applyFill="1" applyBorder="1" applyAlignment="1">
      <alignment horizontal="right" vertical="top" wrapText="1"/>
    </xf>
    <xf numFmtId="0" fontId="30" fillId="7" borderId="4" xfId="0" applyFont="1" applyFill="1" applyBorder="1" applyAlignment="1">
      <alignment horizontal="left" vertical="top" wrapText="1"/>
    </xf>
    <xf numFmtId="172" fontId="32" fillId="7" borderId="4" xfId="0" applyNumberFormat="1" applyFont="1" applyFill="1" applyBorder="1" applyAlignment="1">
      <alignment vertical="top" wrapText="1"/>
    </xf>
    <xf numFmtId="169" fontId="32" fillId="7" borderId="4" xfId="0" applyNumberFormat="1" applyFont="1" applyFill="1" applyBorder="1" applyAlignment="1">
      <alignment horizontal="center" vertical="top" wrapText="1"/>
    </xf>
    <xf numFmtId="42" fontId="8" fillId="2" borderId="4" xfId="0" applyNumberFormat="1" applyFont="1" applyFill="1" applyBorder="1"/>
    <xf numFmtId="42" fontId="8" fillId="2" borderId="7" xfId="0" applyNumberFormat="1" applyFont="1" applyFill="1" applyBorder="1"/>
    <xf numFmtId="0" fontId="12" fillId="4" borderId="4" xfId="0" applyFont="1" applyFill="1" applyBorder="1"/>
    <xf numFmtId="0" fontId="14" fillId="6" borderId="4" xfId="0" applyFont="1" applyFill="1" applyBorder="1" applyAlignment="1">
      <alignment horizontal="justify" vertical="top" wrapText="1"/>
    </xf>
    <xf numFmtId="0" fontId="0" fillId="0" borderId="0" xfId="0" applyAlignment="1"/>
    <xf numFmtId="0" fontId="8" fillId="0" borderId="0" xfId="0" applyFont="1" applyAlignment="1"/>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4" xfId="0" applyBorder="1" applyAlignment="1"/>
    <xf numFmtId="0" fontId="0" fillId="0" borderId="4" xfId="0" applyBorder="1" applyAlignment="1">
      <alignment horizontal="center"/>
    </xf>
    <xf numFmtId="42" fontId="0" fillId="4" borderId="4" xfId="0" applyNumberFormat="1" applyFont="1" applyFill="1" applyBorder="1"/>
    <xf numFmtId="0" fontId="0" fillId="0" borderId="6" xfId="0" applyFont="1" applyBorder="1"/>
    <xf numFmtId="42" fontId="8" fillId="5" borderId="6" xfId="0" applyNumberFormat="1" applyFont="1" applyFill="1" applyBorder="1"/>
    <xf numFmtId="0" fontId="0" fillId="0" borderId="0" xfId="0" applyFill="1" applyBorder="1"/>
    <xf numFmtId="0" fontId="0" fillId="0" borderId="11" xfId="0" applyBorder="1"/>
    <xf numFmtId="0" fontId="0" fillId="6" borderId="11" xfId="0" applyFill="1" applyBorder="1"/>
    <xf numFmtId="0" fontId="0" fillId="0" borderId="4" xfId="0" applyBorder="1" applyAlignment="1"/>
    <xf numFmtId="0" fontId="3" fillId="0" borderId="4" xfId="0" applyFont="1" applyBorder="1" applyAlignment="1">
      <alignment horizontal="left"/>
    </xf>
    <xf numFmtId="0" fontId="0" fillId="0" borderId="4" xfId="0" applyBorder="1" applyAlignment="1">
      <alignment horizontal="left" indent="1"/>
    </xf>
    <xf numFmtId="0" fontId="0" fillId="0" borderId="4" xfId="0" applyNumberFormat="1" applyBorder="1"/>
    <xf numFmtId="49" fontId="0" fillId="0" borderId="4" xfId="0" applyNumberFormat="1" applyBorder="1" applyAlignment="1">
      <alignment horizontal="center"/>
    </xf>
    <xf numFmtId="49" fontId="34" fillId="0" borderId="4" xfId="0" applyNumberFormat="1" applyFont="1" applyBorder="1" applyAlignment="1">
      <alignment horizontal="center"/>
    </xf>
    <xf numFmtId="0" fontId="0" fillId="0" borderId="4" xfId="0" applyFill="1" applyBorder="1" applyAlignment="1">
      <alignment horizontal="right"/>
    </xf>
    <xf numFmtId="49" fontId="0" fillId="0" borderId="4" xfId="0" applyNumberFormat="1" applyBorder="1" applyAlignment="1"/>
    <xf numFmtId="49" fontId="8" fillId="2" borderId="4" xfId="0" applyNumberFormat="1" applyFont="1" applyFill="1" applyBorder="1" applyAlignment="1">
      <alignment horizontal="center"/>
    </xf>
    <xf numFmtId="5" fontId="0" fillId="0" borderId="0" xfId="0" applyNumberFormat="1" applyFill="1" applyBorder="1"/>
    <xf numFmtId="41" fontId="0" fillId="0" borderId="0" xfId="0" applyNumberFormat="1" applyFill="1" applyBorder="1"/>
    <xf numFmtId="171" fontId="0" fillId="0" borderId="0" xfId="0" applyNumberFormat="1" applyFill="1" applyBorder="1"/>
    <xf numFmtId="0" fontId="0" fillId="0" borderId="0" xfId="0" applyNumberFormat="1" applyFill="1" applyBorder="1"/>
    <xf numFmtId="7" fontId="8" fillId="0" borderId="0" xfId="0" applyNumberFormat="1" applyFont="1" applyFill="1" applyBorder="1"/>
    <xf numFmtId="0" fontId="12" fillId="0" borderId="4" xfId="0" applyFont="1" applyBorder="1" applyAlignment="1">
      <alignment horizontal="left" indent="1"/>
    </xf>
    <xf numFmtId="169" fontId="8" fillId="2" borderId="4" xfId="0" applyNumberFormat="1" applyFont="1" applyFill="1" applyBorder="1"/>
    <xf numFmtId="169" fontId="0" fillId="0" borderId="4" xfId="0" applyNumberFormat="1" applyBorder="1"/>
    <xf numFmtId="169" fontId="0" fillId="2" borderId="4" xfId="0" applyNumberFormat="1" applyFill="1" applyBorder="1"/>
    <xf numFmtId="0" fontId="0" fillId="0" borderId="0" xfId="0"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horizontal="left"/>
    </xf>
    <xf numFmtId="0" fontId="0" fillId="0" borderId="0" xfId="0" applyAlignment="1">
      <alignment horizontal="right"/>
    </xf>
    <xf numFmtId="0" fontId="8" fillId="0" borderId="0" xfId="0" applyFont="1" applyAlignment="1"/>
    <xf numFmtId="0" fontId="0" fillId="0" borderId="0" xfId="0" applyAlignment="1">
      <alignment horizont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xf numFmtId="0" fontId="0" fillId="0" borderId="5" xfId="0" applyBorder="1" applyAlignment="1">
      <alignment horizontal="center"/>
    </xf>
    <xf numFmtId="0" fontId="0" fillId="0" borderId="9" xfId="0" applyBorder="1" applyAlignment="1">
      <alignment horizontal="center"/>
    </xf>
    <xf numFmtId="0" fontId="0" fillId="0" borderId="0" xfId="0" applyAlignment="1">
      <alignment horizontal="left" wrapText="1"/>
    </xf>
    <xf numFmtId="0" fontId="0" fillId="0" borderId="4" xfId="0" applyBorder="1" applyAlignment="1">
      <alignment horizontal="center"/>
    </xf>
    <xf numFmtId="0" fontId="0" fillId="0" borderId="0" xfId="0" applyBorder="1" applyAlignment="1">
      <alignment horizontal="right"/>
    </xf>
    <xf numFmtId="0" fontId="0" fillId="0" borderId="0" xfId="0" applyFont="1" applyBorder="1" applyAlignment="1">
      <alignment horizontal="right"/>
    </xf>
    <xf numFmtId="0" fontId="12" fillId="0" borderId="4" xfId="0" applyFont="1" applyBorder="1" applyAlignment="1"/>
    <xf numFmtId="3" fontId="0" fillId="0" borderId="4" xfId="0" applyNumberFormat="1" applyFont="1" applyBorder="1" applyAlignment="1">
      <alignment horizontal="center"/>
    </xf>
    <xf numFmtId="0" fontId="14" fillId="0" borderId="4" xfId="0" applyFont="1" applyBorder="1" applyAlignment="1">
      <alignment horizontal="justify" vertical="top" wrapText="1"/>
    </xf>
    <xf numFmtId="0" fontId="0" fillId="0" borderId="4" xfId="0" applyFont="1" applyBorder="1" applyAlignment="1"/>
    <xf numFmtId="0" fontId="14" fillId="0" borderId="4"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12" fillId="4" borderId="0" xfId="0" applyFont="1" applyFill="1" applyAlignment="1"/>
    <xf numFmtId="0" fontId="0" fillId="4" borderId="0" xfId="0" applyFill="1" applyAlignment="1"/>
    <xf numFmtId="0" fontId="12" fillId="0" borderId="0" xfId="0" applyFont="1" applyAlignment="1"/>
    <xf numFmtId="0" fontId="12" fillId="0" borderId="8" xfId="0" applyFont="1" applyBorder="1" applyAlignment="1"/>
    <xf numFmtId="0" fontId="14" fillId="0" borderId="4" xfId="0" applyFont="1" applyFill="1" applyBorder="1"/>
    <xf numFmtId="0" fontId="12" fillId="0" borderId="6" xfId="0" applyFont="1" applyBorder="1" applyAlignment="1"/>
    <xf numFmtId="0" fontId="12" fillId="2" borderId="0" xfId="0"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alignment horizontal="center"/>
    </xf>
    <xf numFmtId="0" fontId="0" fillId="0" borderId="4" xfId="0" applyBorder="1" applyAlignment="1"/>
    <xf numFmtId="0" fontId="0" fillId="0" borderId="6" xfId="0" applyBorder="1" applyAlignment="1"/>
    <xf numFmtId="0" fontId="2" fillId="0" borderId="0" xfId="0" applyFont="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0" fillId="0" borderId="11" xfId="0" applyBorder="1" applyAlignment="1"/>
    <xf numFmtId="0" fontId="0" fillId="0" borderId="0" xfId="0" applyBorder="1" applyAlignment="1"/>
    <xf numFmtId="0" fontId="0" fillId="0" borderId="6" xfId="0" applyFont="1" applyBorder="1" applyAlignment="1"/>
    <xf numFmtId="0" fontId="33" fillId="0" borderId="0" xfId="0" applyFont="1" applyFill="1" applyAlignment="1">
      <alignment horizontal="center"/>
    </xf>
    <xf numFmtId="0" fontId="33" fillId="0" borderId="8" xfId="0" applyFont="1" applyFill="1" applyBorder="1" applyAlignment="1">
      <alignment horizontal="center"/>
    </xf>
    <xf numFmtId="0" fontId="3" fillId="0" borderId="0" xfId="0" applyFont="1" applyFill="1" applyAlignment="1"/>
    <xf numFmtId="0" fontId="7" fillId="0" borderId="0" xfId="0" applyFont="1" applyBorder="1" applyAlignment="1">
      <alignment wrapText="1"/>
    </xf>
    <xf numFmtId="0" fontId="6" fillId="0" borderId="0" xfId="0" applyFont="1" applyAlignment="1">
      <alignment wrapText="1"/>
    </xf>
    <xf numFmtId="0" fontId="2" fillId="0" borderId="4" xfId="0" applyFont="1" applyBorder="1" applyAlignment="1"/>
    <xf numFmtId="0" fontId="4" fillId="0" borderId="4" xfId="0" applyFont="1" applyBorder="1" applyAlignment="1"/>
    <xf numFmtId="0" fontId="2" fillId="2" borderId="4" xfId="0" applyFont="1" applyFill="1" applyBorder="1" applyAlignment="1"/>
    <xf numFmtId="0" fontId="0" fillId="2" borderId="4" xfId="0" applyFill="1" applyBorder="1" applyAlignment="1"/>
    <xf numFmtId="0" fontId="3" fillId="0" borderId="4" xfId="0" applyFont="1" applyBorder="1" applyAlignment="1">
      <alignment horizontal="left"/>
    </xf>
    <xf numFmtId="0" fontId="3" fillId="0" borderId="4" xfId="0" applyFont="1" applyBorder="1" applyAlignment="1">
      <alignment horizontal="left" indent="1"/>
    </xf>
    <xf numFmtId="0" fontId="0" fillId="0" borderId="4" xfId="0" applyBorder="1" applyAlignment="1">
      <alignment horizontal="left" indent="1"/>
    </xf>
    <xf numFmtId="0" fontId="22" fillId="0" borderId="4" xfId="0" applyFont="1" applyBorder="1" applyAlignment="1"/>
    <xf numFmtId="0" fontId="2" fillId="0" borderId="4" xfId="0" applyFont="1" applyBorder="1" applyAlignment="1">
      <alignment horizontal="left" indent="1"/>
    </xf>
    <xf numFmtId="0" fontId="0" fillId="0" borderId="4" xfId="0" applyFont="1" applyBorder="1" applyAlignment="1">
      <alignment horizontal="left" indent="1"/>
    </xf>
    <xf numFmtId="0" fontId="0" fillId="0" borderId="2" xfId="0" applyBorder="1" applyAlignment="1">
      <alignment horizontal="center"/>
    </xf>
    <xf numFmtId="0" fontId="8" fillId="0" borderId="2" xfId="0" applyFont="1" applyBorder="1" applyAlignment="1">
      <alignment horizontal="right"/>
    </xf>
    <xf numFmtId="0" fontId="32" fillId="0" borderId="0" xfId="0" applyFont="1" applyFill="1" applyBorder="1" applyAlignment="1">
      <alignment vertical="top" wrapText="1"/>
    </xf>
    <xf numFmtId="0" fontId="31" fillId="0" borderId="0" xfId="0" applyFont="1" applyBorder="1" applyAlignment="1"/>
    <xf numFmtId="0" fontId="30" fillId="0" borderId="4" xfId="0" applyFont="1" applyBorder="1" applyAlignment="1">
      <alignment horizontal="center" vertical="top" wrapText="1"/>
    </xf>
    <xf numFmtId="168" fontId="30" fillId="0" borderId="4" xfId="0" applyNumberFormat="1" applyFont="1" applyBorder="1" applyAlignment="1">
      <alignment horizontal="center" vertical="top" wrapText="1"/>
    </xf>
    <xf numFmtId="168" fontId="30" fillId="0" borderId="4" xfId="0" applyNumberFormat="1" applyFont="1" applyBorder="1" applyAlignment="1">
      <alignment vertical="top" wrapText="1"/>
    </xf>
    <xf numFmtId="169" fontId="8" fillId="0" borderId="0" xfId="0" applyNumberFormat="1" applyFont="1" applyBorder="1" applyAlignment="1">
      <alignment horizontal="right"/>
    </xf>
    <xf numFmtId="0" fontId="0" fillId="0" borderId="10" xfId="0" applyBorder="1" applyAlignment="1"/>
    <xf numFmtId="0" fontId="8" fillId="2" borderId="4" xfId="0" applyFont="1" applyFill="1" applyBorder="1" applyAlignment="1"/>
    <xf numFmtId="0" fontId="22" fillId="0" borderId="0" xfId="0" applyFont="1" applyAlignment="1">
      <alignment horizontal="left"/>
    </xf>
    <xf numFmtId="0" fontId="8" fillId="0" borderId="0" xfId="0" applyFont="1" applyAlignment="1">
      <alignment horizontal="right"/>
    </xf>
  </cellXfs>
  <cellStyles count="5">
    <cellStyle name="Comma" xfId="1" builtinId="3"/>
    <cellStyle name="Comma [0] - Debits" xfId="3"/>
    <cellStyle name="Currency [0] - Debits" xfId="2"/>
    <cellStyle name="Normal" xfId="0" builtinId="0"/>
    <cellStyle name="Normal_Balance Sheet" xfId="4"/>
  </cellStyles>
  <dxfs count="6">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Anne's%20Revi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Wp/Water%20and%20Sewer/2013-14%20Testing/Worksheets-GG/New%20folder/1-step%20rate-gallons-s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20">
          <cell r="D20">
            <v>0</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verview"/>
      <sheetName val="work cap-deb tax"/>
      <sheetName val="fin proj"/>
      <sheetName val="Explanations"/>
      <sheetName val="Rate calculator"/>
      <sheetName val="Table of proposed charges"/>
      <sheetName val="Minimum Quarterly"/>
      <sheetName val="proof of revenue"/>
    </sheetNames>
    <sheetDataSet>
      <sheetData sheetId="0"/>
      <sheetData sheetId="1"/>
      <sheetData sheetId="2">
        <row r="8">
          <cell r="F8">
            <v>2013</v>
          </cell>
          <cell r="G8">
            <v>2014</v>
          </cell>
          <cell r="H8">
            <v>2015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83"/>
  <sheetViews>
    <sheetView topLeftCell="A36" workbookViewId="0">
      <selection activeCell="M59" sqref="M59"/>
    </sheetView>
  </sheetViews>
  <sheetFormatPr defaultRowHeight="15"/>
  <sheetData>
    <row r="1" spans="1:10">
      <c r="B1" s="165"/>
      <c r="H1" s="260" t="s">
        <v>277</v>
      </c>
      <c r="I1" s="260"/>
    </row>
    <row r="2" spans="1:10">
      <c r="A2" s="262" t="s">
        <v>181</v>
      </c>
      <c r="B2" s="262"/>
      <c r="C2" s="262"/>
      <c r="D2" s="262"/>
      <c r="E2" s="262"/>
      <c r="F2" s="262"/>
      <c r="G2" s="262"/>
      <c r="H2" s="262"/>
      <c r="I2" s="262"/>
    </row>
    <row r="3" spans="1:10">
      <c r="A3" s="259" t="s">
        <v>278</v>
      </c>
      <c r="B3" s="261"/>
      <c r="C3" s="261"/>
      <c r="D3" s="261"/>
      <c r="E3" s="261"/>
      <c r="F3" s="261"/>
      <c r="G3" s="261"/>
      <c r="I3" s="166"/>
    </row>
    <row r="4" spans="1:10" ht="46.5" customHeight="1">
      <c r="B4" s="257" t="s">
        <v>182</v>
      </c>
      <c r="C4" s="258"/>
      <c r="D4" s="258"/>
      <c r="E4" s="258"/>
      <c r="F4" s="258"/>
      <c r="G4" s="258"/>
      <c r="H4" s="258"/>
      <c r="I4" s="258"/>
    </row>
    <row r="5" spans="1:10" ht="17.25" customHeight="1">
      <c r="A5" s="259" t="s">
        <v>279</v>
      </c>
      <c r="B5" s="261"/>
      <c r="C5" s="261"/>
      <c r="D5" s="261"/>
      <c r="E5" s="261"/>
      <c r="F5" s="261"/>
      <c r="G5" s="261"/>
      <c r="I5" s="166"/>
    </row>
    <row r="6" spans="1:10" ht="115.5" customHeight="1">
      <c r="A6" s="164"/>
      <c r="B6" s="257" t="s">
        <v>280</v>
      </c>
      <c r="C6" s="258"/>
      <c r="D6" s="258"/>
      <c r="E6" s="258"/>
      <c r="F6" s="258"/>
      <c r="G6" s="258"/>
      <c r="H6" s="258"/>
      <c r="I6" s="258"/>
    </row>
    <row r="7" spans="1:10" s="156" customFormat="1" ht="30.75" customHeight="1">
      <c r="A7" s="164"/>
      <c r="B7" s="263" t="s">
        <v>281</v>
      </c>
      <c r="C7" s="264"/>
      <c r="D7" s="264"/>
      <c r="E7" s="264"/>
      <c r="F7" s="264"/>
      <c r="G7" s="264"/>
      <c r="H7" s="264"/>
      <c r="I7" s="264"/>
      <c r="J7" s="164"/>
    </row>
    <row r="8" spans="1:10" s="156" customFormat="1" ht="52.5" customHeight="1">
      <c r="A8" s="164"/>
      <c r="B8" s="257" t="s">
        <v>183</v>
      </c>
      <c r="C8" s="258"/>
      <c r="D8" s="258"/>
      <c r="E8" s="258"/>
      <c r="F8" s="258"/>
      <c r="G8" s="258"/>
      <c r="H8" s="258"/>
      <c r="I8" s="258"/>
      <c r="J8" s="164"/>
    </row>
    <row r="9" spans="1:10" s="156" customFormat="1" ht="23.25" customHeight="1">
      <c r="A9" s="259" t="s">
        <v>282</v>
      </c>
      <c r="B9" s="261"/>
      <c r="C9" s="261"/>
      <c r="D9" s="261"/>
      <c r="E9" s="261"/>
      <c r="F9" s="261"/>
      <c r="G9" s="261"/>
      <c r="H9"/>
      <c r="I9" s="166"/>
      <c r="J9" s="164"/>
    </row>
    <row r="10" spans="1:10" ht="51.75" customHeight="1">
      <c r="B10" s="257" t="s">
        <v>283</v>
      </c>
      <c r="C10" s="258"/>
      <c r="D10" s="258"/>
      <c r="E10" s="258"/>
      <c r="F10" s="258"/>
      <c r="G10" s="258"/>
      <c r="H10" s="258"/>
      <c r="I10" s="258"/>
    </row>
    <row r="11" spans="1:10" ht="63.75" customHeight="1">
      <c r="B11" s="257" t="s">
        <v>184</v>
      </c>
      <c r="C11" s="258"/>
      <c r="D11" s="258"/>
      <c r="E11" s="258"/>
      <c r="F11" s="258"/>
      <c r="G11" s="258"/>
      <c r="H11" s="258"/>
      <c r="I11" s="258"/>
    </row>
    <row r="12" spans="1:10" ht="22.5" customHeight="1">
      <c r="B12" s="257" t="s">
        <v>284</v>
      </c>
      <c r="C12" s="258"/>
      <c r="D12" s="258"/>
      <c r="E12" s="258"/>
      <c r="F12" s="258"/>
      <c r="G12" s="258"/>
      <c r="H12" s="258"/>
      <c r="I12" s="258"/>
    </row>
    <row r="13" spans="1:10" ht="18.75" customHeight="1">
      <c r="A13" s="259" t="s">
        <v>285</v>
      </c>
      <c r="B13" s="265"/>
      <c r="C13" s="265"/>
      <c r="D13" s="265"/>
      <c r="E13" s="265"/>
      <c r="F13" s="265"/>
      <c r="G13" s="265"/>
      <c r="I13" s="166"/>
    </row>
    <row r="14" spans="1:10" ht="51.75" customHeight="1">
      <c r="B14" s="257" t="s">
        <v>185</v>
      </c>
      <c r="C14" s="258"/>
      <c r="D14" s="258"/>
      <c r="E14" s="258"/>
      <c r="F14" s="258"/>
      <c r="G14" s="258"/>
      <c r="H14" s="258"/>
      <c r="I14" s="258"/>
    </row>
    <row r="15" spans="1:10" ht="81" customHeight="1">
      <c r="B15" s="257" t="s">
        <v>186</v>
      </c>
      <c r="C15" s="258"/>
      <c r="D15" s="258"/>
      <c r="E15" s="258"/>
      <c r="F15" s="258"/>
      <c r="G15" s="258"/>
      <c r="H15" s="258"/>
      <c r="I15" s="258"/>
    </row>
    <row r="16" spans="1:10">
      <c r="A16" s="259" t="s">
        <v>286</v>
      </c>
      <c r="B16" s="259"/>
      <c r="C16" s="259"/>
      <c r="D16" s="259"/>
      <c r="E16" s="259"/>
      <c r="F16" s="259"/>
      <c r="G16" s="259"/>
      <c r="I16" s="166"/>
    </row>
    <row r="17" spans="1:9" ht="48.75" customHeight="1">
      <c r="B17" s="257" t="s">
        <v>187</v>
      </c>
      <c r="C17" s="257"/>
      <c r="D17" s="257"/>
      <c r="E17" s="257"/>
      <c r="F17" s="257"/>
      <c r="G17" s="257"/>
      <c r="H17" s="257"/>
      <c r="I17" s="257"/>
    </row>
    <row r="18" spans="1:9" ht="107.25" customHeight="1">
      <c r="B18" s="257" t="s">
        <v>287</v>
      </c>
      <c r="C18" s="257"/>
      <c r="D18" s="257"/>
      <c r="E18" s="257"/>
      <c r="F18" s="257"/>
      <c r="G18" s="257"/>
      <c r="H18" s="257"/>
      <c r="I18" s="257"/>
    </row>
    <row r="19" spans="1:9" ht="70.5" customHeight="1">
      <c r="B19" s="257" t="s">
        <v>188</v>
      </c>
      <c r="C19" s="257"/>
      <c r="D19" s="257"/>
      <c r="E19" s="257"/>
      <c r="F19" s="257"/>
      <c r="G19" s="257"/>
      <c r="H19" s="257"/>
      <c r="I19" s="257"/>
    </row>
    <row r="20" spans="1:9" ht="58.5" customHeight="1">
      <c r="B20" s="257" t="s">
        <v>189</v>
      </c>
      <c r="C20" s="257"/>
      <c r="D20" s="257"/>
      <c r="E20" s="257"/>
      <c r="F20" s="257"/>
      <c r="G20" s="257"/>
      <c r="H20" s="257"/>
      <c r="I20" s="257"/>
    </row>
    <row r="21" spans="1:9" ht="22.5" customHeight="1">
      <c r="B21" s="121" t="s">
        <v>190</v>
      </c>
    </row>
    <row r="22" spans="1:9" ht="36" customHeight="1">
      <c r="B22" s="257" t="s">
        <v>191</v>
      </c>
      <c r="C22" s="257"/>
      <c r="D22" s="257"/>
      <c r="E22" s="257"/>
      <c r="F22" s="257"/>
      <c r="G22" s="257"/>
      <c r="H22" s="257"/>
      <c r="I22" s="257"/>
    </row>
    <row r="23" spans="1:9" ht="20.25" customHeight="1">
      <c r="B23" s="121" t="s">
        <v>192</v>
      </c>
    </row>
    <row r="24" spans="1:9" ht="64.5" customHeight="1">
      <c r="B24" s="257" t="s">
        <v>193</v>
      </c>
      <c r="C24" s="257"/>
      <c r="D24" s="257"/>
      <c r="E24" s="257"/>
      <c r="F24" s="257"/>
      <c r="G24" s="257"/>
      <c r="H24" s="257"/>
      <c r="I24" s="257"/>
    </row>
    <row r="25" spans="1:9" ht="20.25" customHeight="1">
      <c r="B25" s="121" t="s">
        <v>194</v>
      </c>
    </row>
    <row r="26" spans="1:9" ht="66.75" customHeight="1">
      <c r="B26" s="257" t="s">
        <v>195</v>
      </c>
      <c r="C26" s="258"/>
      <c r="D26" s="258"/>
      <c r="E26" s="258"/>
      <c r="F26" s="258"/>
      <c r="G26" s="258"/>
      <c r="H26" s="258"/>
      <c r="I26" s="258"/>
    </row>
    <row r="27" spans="1:9" ht="18.75" customHeight="1">
      <c r="B27" s="121" t="s">
        <v>196</v>
      </c>
    </row>
    <row r="28" spans="1:9" ht="108" customHeight="1">
      <c r="B28" s="257" t="s">
        <v>197</v>
      </c>
      <c r="C28" s="258"/>
      <c r="D28" s="258"/>
      <c r="E28" s="258"/>
      <c r="F28" s="258"/>
      <c r="G28" s="258"/>
      <c r="H28" s="258"/>
      <c r="I28" s="258"/>
    </row>
    <row r="29" spans="1:9" ht="19.5" customHeight="1">
      <c r="A29" s="259" t="s">
        <v>288</v>
      </c>
      <c r="B29" s="265"/>
      <c r="C29" s="265"/>
      <c r="D29" s="265"/>
      <c r="E29" s="265"/>
      <c r="F29" s="265"/>
      <c r="G29" s="265"/>
      <c r="I29" s="166"/>
    </row>
    <row r="30" spans="1:9" ht="47.25" customHeight="1">
      <c r="B30" s="257" t="s">
        <v>185</v>
      </c>
      <c r="C30" s="258"/>
      <c r="D30" s="258"/>
      <c r="E30" s="258"/>
      <c r="F30" s="258"/>
      <c r="G30" s="258"/>
      <c r="H30" s="258"/>
      <c r="I30" s="258"/>
    </row>
    <row r="31" spans="1:9" ht="75" customHeight="1">
      <c r="B31" s="257" t="s">
        <v>186</v>
      </c>
      <c r="C31" s="258"/>
      <c r="D31" s="258"/>
      <c r="E31" s="258"/>
      <c r="F31" s="258"/>
      <c r="G31" s="258"/>
      <c r="H31" s="258"/>
      <c r="I31" s="258"/>
    </row>
    <row r="32" spans="1:9">
      <c r="A32" s="259" t="s">
        <v>289</v>
      </c>
      <c r="B32" s="265"/>
      <c r="C32" s="265"/>
      <c r="D32" s="265"/>
      <c r="E32" s="265"/>
      <c r="F32" s="265"/>
      <c r="G32" s="265"/>
      <c r="I32" s="166"/>
    </row>
    <row r="33" spans="1:9" ht="95.25" customHeight="1">
      <c r="B33" s="257" t="s">
        <v>198</v>
      </c>
      <c r="C33" s="258"/>
      <c r="D33" s="258"/>
      <c r="E33" s="258"/>
      <c r="F33" s="258"/>
      <c r="G33" s="258"/>
      <c r="H33" s="258"/>
      <c r="I33" s="258"/>
    </row>
    <row r="34" spans="1:9" ht="67.5" customHeight="1">
      <c r="B34" s="257" t="s">
        <v>199</v>
      </c>
      <c r="C34" s="258"/>
      <c r="D34" s="258"/>
      <c r="E34" s="258"/>
      <c r="F34" s="258"/>
      <c r="G34" s="258"/>
      <c r="H34" s="258"/>
      <c r="I34" s="258"/>
    </row>
    <row r="35" spans="1:9" ht="15" customHeight="1">
      <c r="A35" s="259" t="s">
        <v>290</v>
      </c>
      <c r="B35" s="265"/>
      <c r="C35" s="265"/>
      <c r="D35" s="265"/>
      <c r="E35" s="265"/>
      <c r="F35" s="265"/>
      <c r="G35" s="265"/>
      <c r="I35" s="166"/>
    </row>
    <row r="36" spans="1:9" ht="95.25" customHeight="1">
      <c r="B36" s="257" t="s">
        <v>291</v>
      </c>
      <c r="C36" s="258"/>
      <c r="D36" s="258"/>
      <c r="E36" s="258"/>
      <c r="F36" s="258"/>
      <c r="G36" s="258"/>
      <c r="H36" s="258"/>
      <c r="I36" s="258"/>
    </row>
    <row r="38" spans="1:9" ht="30.75" customHeight="1"/>
    <row r="46" spans="1:9">
      <c r="A46" s="168" t="s">
        <v>292</v>
      </c>
      <c r="B46" s="168"/>
      <c r="C46" s="168"/>
      <c r="D46" s="168"/>
      <c r="E46" s="168"/>
      <c r="F46" s="168"/>
      <c r="G46" s="168"/>
      <c r="H46" s="168"/>
      <c r="I46" s="168"/>
    </row>
    <row r="47" spans="1:9">
      <c r="A47" s="167"/>
    </row>
    <row r="48" spans="1:9">
      <c r="A48" s="268" t="s">
        <v>293</v>
      </c>
      <c r="B48" s="268"/>
      <c r="C48" s="268"/>
      <c r="D48" s="268"/>
      <c r="E48" s="268"/>
      <c r="F48" s="268"/>
      <c r="G48" s="268"/>
    </row>
    <row r="49" spans="1:9">
      <c r="A49" s="168" t="s">
        <v>294</v>
      </c>
    </row>
    <row r="50" spans="1:9">
      <c r="A50" s="169" t="s">
        <v>295</v>
      </c>
      <c r="F50" s="170"/>
    </row>
    <row r="51" spans="1:9">
      <c r="A51" s="171"/>
      <c r="B51" t="s">
        <v>42</v>
      </c>
      <c r="D51" s="256"/>
      <c r="E51" s="256"/>
      <c r="H51" s="269"/>
      <c r="I51" s="269"/>
    </row>
    <row r="52" spans="1:9">
      <c r="A52" s="95"/>
      <c r="B52" s="225" t="s">
        <v>296</v>
      </c>
      <c r="D52" s="256"/>
      <c r="E52" s="256"/>
      <c r="H52" s="269"/>
      <c r="I52" s="269"/>
    </row>
    <row r="53" spans="1:9">
      <c r="A53" s="95"/>
      <c r="B53" s="225" t="s">
        <v>297</v>
      </c>
      <c r="D53" s="256"/>
      <c r="E53" s="256"/>
      <c r="H53" s="269"/>
      <c r="I53" s="269"/>
    </row>
    <row r="54" spans="1:9">
      <c r="A54" s="95"/>
      <c r="B54" s="225" t="s">
        <v>298</v>
      </c>
      <c r="D54" s="256"/>
      <c r="E54" s="256"/>
      <c r="H54" s="269"/>
      <c r="I54" s="269"/>
    </row>
    <row r="55" spans="1:9">
      <c r="A55" s="226" t="s">
        <v>299</v>
      </c>
      <c r="B55" s="172"/>
    </row>
    <row r="56" spans="1:9">
      <c r="A56" s="95"/>
    </row>
    <row r="57" spans="1:9">
      <c r="A57" s="225" t="s">
        <v>300</v>
      </c>
      <c r="C57" s="135"/>
      <c r="D57" s="135"/>
    </row>
    <row r="58" spans="1:9">
      <c r="A58" s="135"/>
      <c r="B58" s="173" t="s">
        <v>301</v>
      </c>
      <c r="C58" s="256"/>
      <c r="D58" s="256"/>
      <c r="H58" s="228"/>
      <c r="I58" s="229"/>
    </row>
    <row r="59" spans="1:9">
      <c r="A59" s="135"/>
      <c r="B59" s="227" t="s">
        <v>302</v>
      </c>
      <c r="C59" s="256"/>
      <c r="D59" s="256"/>
      <c r="H59" s="228"/>
      <c r="I59" s="229"/>
    </row>
    <row r="60" spans="1:9">
      <c r="A60" s="135"/>
      <c r="B60" s="227" t="s">
        <v>303</v>
      </c>
      <c r="C60" s="256"/>
      <c r="D60" s="256"/>
      <c r="H60" s="228"/>
      <c r="I60" s="229"/>
    </row>
    <row r="61" spans="1:9">
      <c r="A61" s="135"/>
      <c r="B61" s="227" t="s">
        <v>304</v>
      </c>
      <c r="C61" s="256"/>
      <c r="D61" s="256"/>
      <c r="E61" s="135"/>
      <c r="H61" s="228"/>
      <c r="I61" s="229"/>
    </row>
    <row r="62" spans="1:9">
      <c r="A62" s="168" t="s">
        <v>305</v>
      </c>
    </row>
    <row r="63" spans="1:9">
      <c r="A63" s="95"/>
      <c r="B63" s="225" t="s">
        <v>306</v>
      </c>
      <c r="D63" s="256"/>
      <c r="E63" s="256"/>
      <c r="H63" s="228"/>
      <c r="I63" s="229"/>
    </row>
    <row r="64" spans="1:9">
      <c r="A64" s="95"/>
      <c r="B64" s="225" t="s">
        <v>307</v>
      </c>
      <c r="D64" s="256"/>
      <c r="E64" s="256"/>
      <c r="H64" s="228"/>
      <c r="I64" s="229"/>
    </row>
    <row r="65" spans="1:9">
      <c r="A65" s="95"/>
      <c r="B65" s="225" t="s">
        <v>308</v>
      </c>
      <c r="D65" s="256"/>
      <c r="E65" s="256"/>
      <c r="H65" s="228"/>
      <c r="I65" s="229"/>
    </row>
    <row r="66" spans="1:9">
      <c r="A66" s="135"/>
      <c r="B66" s="174"/>
    </row>
    <row r="67" spans="1:9">
      <c r="A67" s="168" t="s">
        <v>309</v>
      </c>
    </row>
    <row r="68" spans="1:9">
      <c r="A68" s="95"/>
      <c r="B68" s="225" t="s">
        <v>123</v>
      </c>
      <c r="E68" s="256"/>
      <c r="F68" s="256"/>
      <c r="H68" s="228"/>
      <c r="I68" s="229"/>
    </row>
    <row r="69" spans="1:9">
      <c r="A69" s="95"/>
      <c r="B69" s="225" t="s">
        <v>28</v>
      </c>
      <c r="E69" s="256"/>
      <c r="F69" s="256"/>
      <c r="H69" s="228"/>
      <c r="I69" s="229"/>
    </row>
    <row r="70" spans="1:9">
      <c r="A70" s="95"/>
      <c r="B70" s="225" t="s">
        <v>127</v>
      </c>
      <c r="E70" s="256"/>
      <c r="F70" s="256"/>
      <c r="H70" s="228"/>
      <c r="I70" s="229"/>
    </row>
    <row r="71" spans="1:9">
      <c r="A71" s="95"/>
      <c r="B71" s="225" t="s">
        <v>124</v>
      </c>
      <c r="E71" s="256"/>
      <c r="F71" s="256"/>
      <c r="H71" s="228"/>
      <c r="I71" s="229"/>
    </row>
    <row r="72" spans="1:9">
      <c r="A72" s="95"/>
      <c r="B72" s="225" t="s">
        <v>336</v>
      </c>
      <c r="E72" s="256"/>
      <c r="F72" s="256"/>
      <c r="H72" s="228"/>
      <c r="I72" s="229"/>
    </row>
    <row r="73" spans="1:9">
      <c r="A73" s="168" t="s">
        <v>310</v>
      </c>
    </row>
    <row r="74" spans="1:9">
      <c r="A74" s="95"/>
      <c r="B74" t="s">
        <v>311</v>
      </c>
      <c r="I74" s="230"/>
    </row>
    <row r="75" spans="1:9">
      <c r="A75" s="95"/>
      <c r="B75" t="s">
        <v>312</v>
      </c>
      <c r="I75" s="230"/>
    </row>
    <row r="76" spans="1:9">
      <c r="A76" s="95"/>
      <c r="B76" t="s">
        <v>313</v>
      </c>
      <c r="I76" s="230"/>
    </row>
    <row r="77" spans="1:9">
      <c r="A77" s="95"/>
      <c r="B77" t="s">
        <v>314</v>
      </c>
      <c r="I77" s="230"/>
    </row>
    <row r="78" spans="1:9">
      <c r="A78" s="95"/>
      <c r="B78" t="s">
        <v>315</v>
      </c>
      <c r="I78" s="230"/>
    </row>
    <row r="79" spans="1:9">
      <c r="A79" s="95"/>
      <c r="B79" t="s">
        <v>316</v>
      </c>
      <c r="I79" s="230"/>
    </row>
    <row r="80" spans="1:9">
      <c r="A80" s="95"/>
      <c r="B80" t="s">
        <v>317</v>
      </c>
      <c r="I80" s="230"/>
    </row>
    <row r="82" spans="1:9">
      <c r="A82" s="168" t="s">
        <v>318</v>
      </c>
    </row>
    <row r="83" spans="1:9">
      <c r="A83" s="95"/>
      <c r="B83" t="s">
        <v>319</v>
      </c>
      <c r="H83" s="266"/>
      <c r="I83" s="267"/>
    </row>
  </sheetData>
  <mergeCells count="54">
    <mergeCell ref="H83:I83"/>
    <mergeCell ref="A48:G48"/>
    <mergeCell ref="D51:E51"/>
    <mergeCell ref="H51:I51"/>
    <mergeCell ref="D52:E52"/>
    <mergeCell ref="H52:I52"/>
    <mergeCell ref="D53:E53"/>
    <mergeCell ref="D54:E54"/>
    <mergeCell ref="H53:I53"/>
    <mergeCell ref="H54:I54"/>
    <mergeCell ref="C60:D60"/>
    <mergeCell ref="C58:D58"/>
    <mergeCell ref="C59:D59"/>
    <mergeCell ref="E72:F72"/>
    <mergeCell ref="C61:D61"/>
    <mergeCell ref="D63:E63"/>
    <mergeCell ref="B20:I20"/>
    <mergeCell ref="B22:I22"/>
    <mergeCell ref="B24:I24"/>
    <mergeCell ref="B36:I36"/>
    <mergeCell ref="B31:I31"/>
    <mergeCell ref="B33:I33"/>
    <mergeCell ref="B34:I34"/>
    <mergeCell ref="A35:G35"/>
    <mergeCell ref="B26:I26"/>
    <mergeCell ref="B28:I28"/>
    <mergeCell ref="A29:G29"/>
    <mergeCell ref="B30:I30"/>
    <mergeCell ref="A32:G32"/>
    <mergeCell ref="H1:I1"/>
    <mergeCell ref="A3:G3"/>
    <mergeCell ref="B4:I4"/>
    <mergeCell ref="A5:G5"/>
    <mergeCell ref="B14:I14"/>
    <mergeCell ref="A2:I2"/>
    <mergeCell ref="B7:I7"/>
    <mergeCell ref="B8:I8"/>
    <mergeCell ref="B11:I11"/>
    <mergeCell ref="B12:I12"/>
    <mergeCell ref="B6:I6"/>
    <mergeCell ref="A9:G9"/>
    <mergeCell ref="B10:I10"/>
    <mergeCell ref="A13:G13"/>
    <mergeCell ref="B19:I19"/>
    <mergeCell ref="B15:I15"/>
    <mergeCell ref="A16:G16"/>
    <mergeCell ref="B17:I17"/>
    <mergeCell ref="B18:I18"/>
    <mergeCell ref="D65:E65"/>
    <mergeCell ref="E70:F70"/>
    <mergeCell ref="E71:F71"/>
    <mergeCell ref="D64:E64"/>
    <mergeCell ref="E68:F68"/>
    <mergeCell ref="E69:F69"/>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R80"/>
  <sheetViews>
    <sheetView topLeftCell="A43" workbookViewId="0">
      <selection activeCell="I66" sqref="I66:J66"/>
    </sheetView>
  </sheetViews>
  <sheetFormatPr defaultRowHeight="15"/>
  <cols>
    <col min="1" max="4" width="9.140625" style="37"/>
    <col min="5" max="5" width="10.28515625" style="37" customWidth="1"/>
    <col min="6" max="6" width="10" style="37" customWidth="1"/>
    <col min="7" max="7" width="13.7109375" style="37" customWidth="1"/>
    <col min="8" max="8" width="13.7109375" style="38" customWidth="1"/>
    <col min="9" max="9" width="13.7109375" style="39" customWidth="1"/>
    <col min="10" max="10" width="13.7109375" style="67" customWidth="1"/>
    <col min="11" max="11" width="9.140625" style="39"/>
    <col min="12" max="12" width="11.28515625" style="67" customWidth="1"/>
    <col min="13" max="13" width="10" style="39" bestFit="1" customWidth="1"/>
    <col min="14" max="14" width="9.140625" style="67"/>
    <col min="15" max="16" width="9.140625" style="39"/>
    <col min="17" max="17" width="11.28515625" style="39" customWidth="1"/>
    <col min="18" max="18" width="9.140625" style="39"/>
    <col min="19" max="19" width="80.7109375" style="37" customWidth="1"/>
    <col min="20" max="16384" width="9.140625" style="37"/>
  </cols>
  <sheetData>
    <row r="1" spans="1:18">
      <c r="A1" s="285" t="s">
        <v>320</v>
      </c>
      <c r="B1" s="285"/>
      <c r="C1" s="285"/>
      <c r="D1" s="285"/>
      <c r="E1" s="285"/>
      <c r="F1" s="285"/>
      <c r="G1" s="285"/>
      <c r="H1" s="285"/>
      <c r="I1" s="285"/>
      <c r="J1" s="285"/>
      <c r="K1" s="285"/>
      <c r="M1" s="44"/>
      <c r="O1" s="44"/>
    </row>
    <row r="2" spans="1:18">
      <c r="A2" s="286" t="s">
        <v>139</v>
      </c>
      <c r="B2" s="286"/>
      <c r="C2" s="286"/>
      <c r="D2" s="286"/>
      <c r="E2" s="286"/>
      <c r="F2" s="286"/>
      <c r="G2" s="286"/>
      <c r="H2" s="286"/>
      <c r="I2" s="286"/>
      <c r="J2" s="286"/>
      <c r="K2" s="286"/>
      <c r="M2" s="44"/>
      <c r="O2" s="44"/>
    </row>
    <row r="3" spans="1:18">
      <c r="A3" s="46" t="s">
        <v>0</v>
      </c>
      <c r="B3" s="47"/>
      <c r="C3" s="47"/>
      <c r="D3" s="47"/>
      <c r="E3" s="47"/>
      <c r="F3" s="279"/>
      <c r="G3" s="280"/>
      <c r="H3" s="280"/>
      <c r="I3" s="68"/>
    </row>
    <row r="4" spans="1:18">
      <c r="A4" s="48" t="s">
        <v>78</v>
      </c>
      <c r="B4" s="49"/>
      <c r="C4" s="49"/>
      <c r="D4" s="49"/>
      <c r="E4" s="49"/>
      <c r="F4" s="49"/>
      <c r="G4" s="50"/>
      <c r="H4" s="51"/>
      <c r="I4" s="69"/>
      <c r="K4" s="69"/>
      <c r="M4" s="69"/>
      <c r="O4" s="69"/>
    </row>
    <row r="5" spans="1:18">
      <c r="A5" s="45"/>
      <c r="B5" s="45"/>
      <c r="C5" s="45"/>
      <c r="D5" s="45"/>
      <c r="E5" s="45"/>
      <c r="F5" s="45"/>
      <c r="G5" s="36" t="s">
        <v>93</v>
      </c>
      <c r="H5" s="52" t="s">
        <v>135</v>
      </c>
      <c r="I5" s="52" t="s">
        <v>136</v>
      </c>
      <c r="J5" s="52" t="s">
        <v>137</v>
      </c>
    </row>
    <row r="6" spans="1:18">
      <c r="A6" s="45"/>
      <c r="B6" s="45"/>
      <c r="C6" s="45"/>
      <c r="D6" s="45"/>
      <c r="E6" s="45"/>
      <c r="F6" s="45"/>
      <c r="H6" s="70" t="s">
        <v>79</v>
      </c>
    </row>
    <row r="7" spans="1:18">
      <c r="A7" s="281" t="s">
        <v>96</v>
      </c>
      <c r="B7" s="281"/>
      <c r="C7" s="281"/>
      <c r="D7" s="281"/>
      <c r="E7" s="281"/>
      <c r="F7" s="282"/>
      <c r="G7" s="223"/>
      <c r="H7" s="65">
        <f>G7</f>
        <v>0</v>
      </c>
      <c r="I7" s="65">
        <f t="shared" ref="I7:J7" si="0">H7</f>
        <v>0</v>
      </c>
      <c r="J7" s="65">
        <f t="shared" si="0"/>
        <v>0</v>
      </c>
      <c r="K7" s="44"/>
      <c r="M7" s="44"/>
      <c r="O7" s="44"/>
    </row>
    <row r="8" spans="1:18">
      <c r="A8" s="281" t="s">
        <v>90</v>
      </c>
      <c r="B8" s="281"/>
      <c r="C8" s="281"/>
      <c r="D8" s="281"/>
      <c r="E8" s="281"/>
      <c r="F8" s="282"/>
      <c r="G8" s="42"/>
      <c r="H8" s="65">
        <f t="shared" ref="H8:J9" si="1">G8</f>
        <v>0</v>
      </c>
      <c r="I8" s="65">
        <f t="shared" si="1"/>
        <v>0</v>
      </c>
      <c r="J8" s="65">
        <f t="shared" si="1"/>
        <v>0</v>
      </c>
    </row>
    <row r="9" spans="1:18">
      <c r="A9" s="281" t="s">
        <v>94</v>
      </c>
      <c r="B9" s="281"/>
      <c r="C9" s="281"/>
      <c r="D9" s="281"/>
      <c r="E9" s="281"/>
      <c r="F9" s="282"/>
      <c r="G9" s="42"/>
      <c r="H9" s="65">
        <f t="shared" si="1"/>
        <v>0</v>
      </c>
      <c r="I9" s="65">
        <f t="shared" si="1"/>
        <v>0</v>
      </c>
      <c r="J9" s="65">
        <f t="shared" si="1"/>
        <v>0</v>
      </c>
    </row>
    <row r="10" spans="1:18">
      <c r="A10" s="281" t="s">
        <v>95</v>
      </c>
      <c r="B10" s="281"/>
      <c r="C10" s="281"/>
      <c r="D10" s="281"/>
      <c r="E10" s="281"/>
      <c r="F10" s="282"/>
      <c r="G10" s="66">
        <f>SUM(G7:G9)</f>
        <v>0</v>
      </c>
      <c r="H10" s="66">
        <f t="shared" ref="H10:J10" si="2">SUM(H7:H9)</f>
        <v>0</v>
      </c>
      <c r="I10" s="66">
        <f t="shared" si="2"/>
        <v>0</v>
      </c>
      <c r="J10" s="66">
        <f t="shared" si="2"/>
        <v>0</v>
      </c>
    </row>
    <row r="11" spans="1:18">
      <c r="G11" s="39"/>
      <c r="H11" s="63"/>
    </row>
    <row r="12" spans="1:18">
      <c r="A12" s="281" t="s">
        <v>109</v>
      </c>
      <c r="B12" s="281"/>
      <c r="C12" s="281"/>
      <c r="D12" s="281"/>
      <c r="E12" s="281"/>
      <c r="F12" s="282"/>
      <c r="G12" s="79"/>
      <c r="H12" s="65">
        <f>G12</f>
        <v>0</v>
      </c>
    </row>
    <row r="13" spans="1:18">
      <c r="A13" s="281" t="s">
        <v>119</v>
      </c>
      <c r="B13" s="281"/>
      <c r="C13" s="281"/>
      <c r="D13" s="281"/>
      <c r="E13" s="281"/>
      <c r="F13" s="282"/>
      <c r="G13" s="90"/>
      <c r="H13" s="103">
        <f>G13</f>
        <v>0</v>
      </c>
      <c r="I13" s="103">
        <f t="shared" ref="I13:J14" si="3">H13</f>
        <v>0</v>
      </c>
      <c r="J13" s="103">
        <f t="shared" si="3"/>
        <v>0</v>
      </c>
    </row>
    <row r="14" spans="1:18">
      <c r="A14" s="281" t="s">
        <v>128</v>
      </c>
      <c r="B14" s="281"/>
      <c r="C14" s="281"/>
      <c r="D14" s="281"/>
      <c r="E14" s="281"/>
      <c r="F14" s="282"/>
      <c r="G14" s="42"/>
      <c r="H14" s="80"/>
      <c r="I14" s="103">
        <f t="shared" si="3"/>
        <v>0</v>
      </c>
      <c r="J14" s="103">
        <f t="shared" si="3"/>
        <v>0</v>
      </c>
    </row>
    <row r="15" spans="1:18">
      <c r="A15" s="53" t="s">
        <v>80</v>
      </c>
      <c r="B15" s="283" t="s">
        <v>97</v>
      </c>
      <c r="C15" s="283"/>
      <c r="D15" s="283"/>
      <c r="E15" s="40"/>
      <c r="F15" s="40"/>
      <c r="G15" s="101"/>
      <c r="H15" s="102"/>
    </row>
    <row r="16" spans="1:18" s="43" customFormat="1" ht="45" customHeight="1">
      <c r="A16" s="60"/>
      <c r="B16" s="72" t="s">
        <v>110</v>
      </c>
      <c r="C16" s="72" t="s">
        <v>144</v>
      </c>
      <c r="D16" s="276" t="s">
        <v>142</v>
      </c>
      <c r="E16" s="277"/>
      <c r="F16" s="277"/>
      <c r="G16" s="84" t="s">
        <v>138</v>
      </c>
      <c r="H16" s="74" t="str">
        <f>G16</f>
        <v>Number of customers</v>
      </c>
      <c r="I16" s="74" t="str">
        <f t="shared" ref="I16:J16" si="4">H16</f>
        <v>Number of customers</v>
      </c>
      <c r="J16" s="74" t="str">
        <f t="shared" si="4"/>
        <v>Number of customers</v>
      </c>
      <c r="K16" s="75"/>
      <c r="L16" s="76"/>
      <c r="M16" s="75"/>
      <c r="N16" s="76"/>
      <c r="O16" s="75"/>
      <c r="P16" s="75"/>
      <c r="Q16" s="75"/>
      <c r="R16" s="75"/>
    </row>
    <row r="17" spans="1:18" s="43" customFormat="1">
      <c r="A17" s="60"/>
      <c r="B17" s="72"/>
      <c r="C17" s="72"/>
      <c r="D17" s="278" t="s">
        <v>123</v>
      </c>
      <c r="E17" s="278"/>
      <c r="F17" s="278"/>
      <c r="G17" s="73"/>
      <c r="H17" s="74"/>
      <c r="I17" s="75"/>
      <c r="J17" s="81"/>
      <c r="K17" s="81"/>
      <c r="L17" s="76"/>
      <c r="M17" s="75"/>
      <c r="N17" s="76"/>
      <c r="O17" s="75"/>
      <c r="P17" s="75"/>
      <c r="Q17" s="75"/>
      <c r="R17" s="75"/>
    </row>
    <row r="18" spans="1:18">
      <c r="A18" s="53"/>
      <c r="B18" s="77" t="s">
        <v>81</v>
      </c>
      <c r="C18" s="78">
        <v>1</v>
      </c>
      <c r="D18" s="273">
        <v>3000</v>
      </c>
      <c r="E18" s="269"/>
      <c r="F18" s="269"/>
      <c r="G18" s="61"/>
      <c r="H18" s="100">
        <f>G18</f>
        <v>0</v>
      </c>
      <c r="I18" s="100">
        <f t="shared" ref="I18:J18" si="5">H18</f>
        <v>0</v>
      </c>
      <c r="J18" s="100">
        <f t="shared" si="5"/>
        <v>0</v>
      </c>
      <c r="K18" s="82"/>
    </row>
    <row r="19" spans="1:18">
      <c r="A19" s="53"/>
      <c r="B19" s="77" t="s">
        <v>82</v>
      </c>
      <c r="C19" s="78">
        <v>2</v>
      </c>
      <c r="D19" s="273">
        <v>6000</v>
      </c>
      <c r="E19" s="269"/>
      <c r="F19" s="269"/>
      <c r="G19" s="62"/>
      <c r="H19" s="100">
        <f t="shared" ref="H19:J25" si="6">G19</f>
        <v>0</v>
      </c>
      <c r="I19" s="100">
        <f t="shared" si="6"/>
        <v>0</v>
      </c>
      <c r="J19" s="100">
        <f t="shared" si="6"/>
        <v>0</v>
      </c>
      <c r="K19" s="82"/>
    </row>
    <row r="20" spans="1:18">
      <c r="A20" s="53"/>
      <c r="B20" s="77" t="s">
        <v>83</v>
      </c>
      <c r="C20" s="78">
        <v>4</v>
      </c>
      <c r="D20" s="273">
        <v>12000</v>
      </c>
      <c r="E20" s="269"/>
      <c r="F20" s="269"/>
      <c r="G20" s="62"/>
      <c r="H20" s="100">
        <f t="shared" si="6"/>
        <v>0</v>
      </c>
      <c r="I20" s="100">
        <f t="shared" si="6"/>
        <v>0</v>
      </c>
      <c r="J20" s="100">
        <f t="shared" si="6"/>
        <v>0</v>
      </c>
      <c r="K20" s="82"/>
    </row>
    <row r="21" spans="1:18">
      <c r="A21" s="53"/>
      <c r="B21" s="77" t="s">
        <v>84</v>
      </c>
      <c r="C21" s="78">
        <v>10</v>
      </c>
      <c r="D21" s="273">
        <v>30000</v>
      </c>
      <c r="E21" s="269"/>
      <c r="F21" s="269"/>
      <c r="G21" s="62"/>
      <c r="H21" s="100">
        <f t="shared" si="6"/>
        <v>0</v>
      </c>
      <c r="I21" s="100">
        <f t="shared" si="6"/>
        <v>0</v>
      </c>
      <c r="J21" s="100">
        <f t="shared" si="6"/>
        <v>0</v>
      </c>
      <c r="K21" s="82"/>
    </row>
    <row r="22" spans="1:18">
      <c r="A22" s="53"/>
      <c r="B22" s="77" t="s">
        <v>85</v>
      </c>
      <c r="C22" s="78">
        <v>25</v>
      </c>
      <c r="D22" s="273">
        <v>75000</v>
      </c>
      <c r="E22" s="269"/>
      <c r="F22" s="269"/>
      <c r="G22" s="62"/>
      <c r="H22" s="100">
        <f t="shared" si="6"/>
        <v>0</v>
      </c>
      <c r="I22" s="100">
        <f t="shared" si="6"/>
        <v>0</v>
      </c>
      <c r="J22" s="100">
        <f t="shared" si="6"/>
        <v>0</v>
      </c>
      <c r="K22" s="82"/>
    </row>
    <row r="23" spans="1:18">
      <c r="A23" s="53"/>
      <c r="B23" s="77" t="s">
        <v>86</v>
      </c>
      <c r="C23" s="78">
        <v>45</v>
      </c>
      <c r="D23" s="273">
        <v>135000</v>
      </c>
      <c r="E23" s="269"/>
      <c r="F23" s="269"/>
      <c r="G23" s="62"/>
      <c r="H23" s="100">
        <f t="shared" si="6"/>
        <v>0</v>
      </c>
      <c r="I23" s="100">
        <f t="shared" si="6"/>
        <v>0</v>
      </c>
      <c r="J23" s="100">
        <f t="shared" si="6"/>
        <v>0</v>
      </c>
      <c r="K23" s="82"/>
    </row>
    <row r="24" spans="1:18">
      <c r="A24" s="53"/>
      <c r="B24" s="77" t="s">
        <v>87</v>
      </c>
      <c r="C24" s="78">
        <v>90</v>
      </c>
      <c r="D24" s="273">
        <v>270000</v>
      </c>
      <c r="E24" s="269"/>
      <c r="F24" s="269"/>
      <c r="G24" s="62"/>
      <c r="H24" s="100">
        <f t="shared" si="6"/>
        <v>0</v>
      </c>
      <c r="I24" s="100">
        <f t="shared" si="6"/>
        <v>0</v>
      </c>
      <c r="J24" s="100">
        <f t="shared" si="6"/>
        <v>0</v>
      </c>
      <c r="K24" s="82"/>
    </row>
    <row r="25" spans="1:18">
      <c r="A25" s="53"/>
      <c r="B25" s="77" t="s">
        <v>88</v>
      </c>
      <c r="C25" s="78">
        <v>170</v>
      </c>
      <c r="D25" s="273">
        <v>510000</v>
      </c>
      <c r="E25" s="269"/>
      <c r="F25" s="269"/>
      <c r="G25" s="62"/>
      <c r="H25" s="100">
        <f t="shared" si="6"/>
        <v>0</v>
      </c>
      <c r="I25" s="100">
        <f t="shared" si="6"/>
        <v>0</v>
      </c>
      <c r="J25" s="100">
        <f t="shared" si="6"/>
        <v>0</v>
      </c>
      <c r="K25" s="82"/>
    </row>
    <row r="26" spans="1:18">
      <c r="A26" s="53"/>
      <c r="B26" s="274"/>
      <c r="C26" s="275"/>
      <c r="D26" s="275"/>
      <c r="E26" s="275"/>
      <c r="F26" s="275"/>
      <c r="G26" s="224"/>
      <c r="H26" s="64"/>
    </row>
    <row r="27" spans="1:18">
      <c r="A27" s="53"/>
      <c r="B27" s="274" t="s">
        <v>42</v>
      </c>
      <c r="C27" s="275"/>
      <c r="D27" s="275"/>
      <c r="E27" s="275"/>
      <c r="F27" s="275"/>
      <c r="G27" s="54">
        <f>SUM(G18:G26)</f>
        <v>0</v>
      </c>
      <c r="H27" s="54">
        <f>SUM(H18:H26)</f>
        <v>0</v>
      </c>
      <c r="I27" s="54">
        <f t="shared" ref="I27:J27" si="7">SUM(I18:I26)</f>
        <v>0</v>
      </c>
      <c r="J27" s="54">
        <f t="shared" si="7"/>
        <v>0</v>
      </c>
    </row>
    <row r="28" spans="1:18">
      <c r="A28" s="55"/>
      <c r="B28" s="56"/>
      <c r="C28" s="41"/>
      <c r="D28" s="41"/>
      <c r="E28" s="41"/>
      <c r="F28" s="41"/>
      <c r="G28" s="57"/>
    </row>
    <row r="29" spans="1:18">
      <c r="A29" s="272" t="s">
        <v>164</v>
      </c>
      <c r="B29" s="272"/>
      <c r="C29" s="272"/>
      <c r="D29" s="272"/>
      <c r="E29" s="272"/>
      <c r="F29" s="272"/>
      <c r="G29" s="61"/>
      <c r="H29" s="100">
        <f t="shared" ref="H29:J29" si="8">G29</f>
        <v>0</v>
      </c>
      <c r="I29" s="100">
        <f t="shared" si="8"/>
        <v>0</v>
      </c>
      <c r="J29" s="100">
        <f t="shared" si="8"/>
        <v>0</v>
      </c>
    </row>
    <row r="30" spans="1:18">
      <c r="A30" s="83"/>
      <c r="B30" s="56"/>
      <c r="C30" s="41"/>
      <c r="D30" s="41"/>
      <c r="E30" s="41"/>
      <c r="F30" s="41"/>
      <c r="G30" s="57"/>
    </row>
    <row r="31" spans="1:18">
      <c r="A31" s="272" t="s">
        <v>98</v>
      </c>
      <c r="B31" s="272"/>
      <c r="C31" s="272"/>
      <c r="D31" s="272"/>
      <c r="E31" s="272"/>
      <c r="F31" s="95" t="s">
        <v>223</v>
      </c>
      <c r="G31" s="42"/>
      <c r="H31" s="65">
        <f>G31</f>
        <v>0</v>
      </c>
      <c r="I31" s="42">
        <f t="shared" ref="I31:J31" si="9">H31</f>
        <v>0</v>
      </c>
      <c r="J31" s="42">
        <f t="shared" si="9"/>
        <v>0</v>
      </c>
      <c r="K31" s="70"/>
      <c r="M31" s="70"/>
      <c r="O31" s="70"/>
    </row>
    <row r="32" spans="1:18">
      <c r="A32" s="272" t="s">
        <v>99</v>
      </c>
      <c r="B32" s="272"/>
      <c r="C32" s="272"/>
      <c r="D32" s="272"/>
      <c r="E32" s="272"/>
      <c r="F32" s="95" t="s">
        <v>223</v>
      </c>
      <c r="G32" s="42"/>
      <c r="H32" s="65">
        <f>G32</f>
        <v>0</v>
      </c>
      <c r="I32" s="42">
        <f t="shared" ref="I32:J32" si="10">H32</f>
        <v>0</v>
      </c>
      <c r="J32" s="42">
        <f t="shared" si="10"/>
        <v>0</v>
      </c>
      <c r="K32" s="70"/>
      <c r="M32" s="70"/>
      <c r="O32" s="70"/>
    </row>
    <row r="33" spans="1:15">
      <c r="A33" s="272" t="s">
        <v>100</v>
      </c>
      <c r="B33" s="272"/>
      <c r="C33" s="272"/>
      <c r="D33" s="272"/>
      <c r="E33" s="272"/>
      <c r="F33" s="95" t="s">
        <v>223</v>
      </c>
      <c r="G33" s="40">
        <f>SUM(G31:G32)</f>
        <v>0</v>
      </c>
      <c r="H33" s="40">
        <f>SUM(H31:H32)</f>
        <v>0</v>
      </c>
      <c r="I33" s="40">
        <f t="shared" ref="I33:J33" si="11">SUM(I31:I32)</f>
        <v>0</v>
      </c>
      <c r="J33" s="40">
        <f t="shared" si="11"/>
        <v>0</v>
      </c>
    </row>
    <row r="34" spans="1:15">
      <c r="A34" s="55"/>
      <c r="B34" s="55"/>
      <c r="C34" s="55"/>
      <c r="D34" s="55"/>
    </row>
    <row r="35" spans="1:15">
      <c r="A35" s="272" t="s">
        <v>220</v>
      </c>
      <c r="B35" s="272"/>
      <c r="C35" s="272"/>
      <c r="D35" s="272"/>
      <c r="E35" s="272"/>
      <c r="F35" s="95" t="s">
        <v>223</v>
      </c>
      <c r="G35" s="122"/>
      <c r="H35" s="122">
        <f>G35</f>
        <v>0</v>
      </c>
      <c r="I35" s="122">
        <f t="shared" ref="I35" si="12">H35</f>
        <v>0</v>
      </c>
      <c r="J35" s="122">
        <f t="shared" ref="J35" si="13">I35</f>
        <v>0</v>
      </c>
    </row>
    <row r="36" spans="1:15">
      <c r="A36" s="272" t="s">
        <v>233</v>
      </c>
      <c r="B36" s="272"/>
      <c r="C36" s="272"/>
      <c r="D36" s="272"/>
      <c r="E36" s="272"/>
      <c r="F36" s="95" t="s">
        <v>223</v>
      </c>
      <c r="G36" s="122"/>
      <c r="H36" s="122">
        <f>G36</f>
        <v>0</v>
      </c>
      <c r="I36" s="122">
        <f t="shared" ref="I36:J36" si="14">H36</f>
        <v>0</v>
      </c>
      <c r="J36" s="122">
        <f t="shared" si="14"/>
        <v>0</v>
      </c>
    </row>
    <row r="37" spans="1:15">
      <c r="A37" s="272" t="s">
        <v>251</v>
      </c>
      <c r="B37" s="272"/>
      <c r="C37" s="272"/>
      <c r="D37" s="272"/>
      <c r="E37" s="272"/>
      <c r="F37" s="95" t="s">
        <v>223</v>
      </c>
      <c r="G37" s="122"/>
      <c r="H37" s="122">
        <f>G37</f>
        <v>0</v>
      </c>
      <c r="I37" s="122">
        <f t="shared" ref="I37" si="15">H37</f>
        <v>0</v>
      </c>
      <c r="J37" s="122">
        <f t="shared" ref="J37" si="16">I37</f>
        <v>0</v>
      </c>
    </row>
    <row r="38" spans="1:15">
      <c r="A38" s="272" t="s">
        <v>221</v>
      </c>
      <c r="B38" s="272"/>
      <c r="C38" s="272"/>
      <c r="D38" s="272"/>
      <c r="E38" s="272"/>
      <c r="F38" s="95" t="s">
        <v>223</v>
      </c>
      <c r="G38" s="42"/>
      <c r="H38" s="65">
        <f t="shared" ref="H38" si="17">G38</f>
        <v>0</v>
      </c>
      <c r="I38" s="42">
        <f t="shared" ref="I38" si="18">H38</f>
        <v>0</v>
      </c>
      <c r="J38" s="42">
        <f t="shared" ref="J38" si="19">I38</f>
        <v>0</v>
      </c>
    </row>
    <row r="39" spans="1:15">
      <c r="A39" s="272" t="s">
        <v>222</v>
      </c>
      <c r="B39" s="272"/>
      <c r="C39" s="272"/>
      <c r="D39" s="272"/>
      <c r="E39" s="272"/>
      <c r="F39" s="95" t="s">
        <v>223</v>
      </c>
      <c r="G39" s="42"/>
      <c r="H39" s="65">
        <f t="shared" ref="H39:J42" si="20">G39</f>
        <v>0</v>
      </c>
      <c r="I39" s="42">
        <f t="shared" si="20"/>
        <v>0</v>
      </c>
      <c r="J39" s="42">
        <f t="shared" si="20"/>
        <v>0</v>
      </c>
    </row>
    <row r="40" spans="1:15">
      <c r="A40" s="272" t="s">
        <v>232</v>
      </c>
      <c r="B40" s="272"/>
      <c r="C40" s="272"/>
      <c r="D40" s="272"/>
      <c r="E40" s="272"/>
      <c r="F40" s="95" t="s">
        <v>223</v>
      </c>
      <c r="G40" s="42"/>
      <c r="H40" s="65">
        <f t="shared" ref="H40" si="21">G40</f>
        <v>0</v>
      </c>
      <c r="I40" s="42">
        <f t="shared" ref="I40" si="22">H40</f>
        <v>0</v>
      </c>
      <c r="J40" s="42">
        <f t="shared" ref="J40" si="23">I40</f>
        <v>0</v>
      </c>
    </row>
    <row r="41" spans="1:15">
      <c r="A41" s="272" t="s">
        <v>245</v>
      </c>
      <c r="B41" s="272"/>
      <c r="C41" s="272"/>
      <c r="D41" s="272"/>
      <c r="E41" s="272"/>
      <c r="F41" s="95" t="s">
        <v>223</v>
      </c>
      <c r="G41" s="42"/>
      <c r="H41" s="65">
        <f t="shared" ref="H41" si="24">G41</f>
        <v>0</v>
      </c>
      <c r="I41" s="42">
        <f t="shared" ref="I41" si="25">H41</f>
        <v>0</v>
      </c>
      <c r="J41" s="42">
        <f t="shared" ref="J41" si="26">I41</f>
        <v>0</v>
      </c>
    </row>
    <row r="42" spans="1:15">
      <c r="A42" s="272" t="s">
        <v>101</v>
      </c>
      <c r="B42" s="272"/>
      <c r="C42" s="272"/>
      <c r="D42" s="272"/>
      <c r="E42" s="272"/>
      <c r="F42" s="95" t="s">
        <v>223</v>
      </c>
      <c r="G42" s="42"/>
      <c r="H42" s="65">
        <f t="shared" si="20"/>
        <v>0</v>
      </c>
      <c r="I42" s="42">
        <f t="shared" si="20"/>
        <v>0</v>
      </c>
      <c r="J42" s="42">
        <f t="shared" si="20"/>
        <v>0</v>
      </c>
    </row>
    <row r="43" spans="1:15">
      <c r="A43" s="272" t="s">
        <v>89</v>
      </c>
      <c r="B43" s="272"/>
      <c r="C43" s="272"/>
      <c r="D43" s="272"/>
      <c r="E43" s="272"/>
      <c r="F43" s="95" t="s">
        <v>223</v>
      </c>
      <c r="G43" s="40">
        <f>SUM(G38:G42)</f>
        <v>0</v>
      </c>
      <c r="H43" s="40">
        <f t="shared" ref="H43:J43" si="27">SUM(H38:H42)</f>
        <v>0</v>
      </c>
      <c r="I43" s="40">
        <f t="shared" si="27"/>
        <v>0</v>
      </c>
      <c r="J43" s="40">
        <f t="shared" si="27"/>
        <v>0</v>
      </c>
      <c r="K43" s="86"/>
      <c r="L43" s="87"/>
      <c r="M43" s="86"/>
      <c r="N43" s="87"/>
      <c r="O43" s="86"/>
    </row>
    <row r="44" spans="1:15">
      <c r="A44" s="272" t="s">
        <v>102</v>
      </c>
      <c r="B44" s="272"/>
      <c r="C44" s="272"/>
      <c r="D44" s="272"/>
      <c r="E44" s="272"/>
      <c r="F44" s="95" t="s">
        <v>223</v>
      </c>
      <c r="G44" s="42"/>
      <c r="H44" s="65">
        <f>G44</f>
        <v>0</v>
      </c>
      <c r="I44" s="89">
        <f>H44</f>
        <v>0</v>
      </c>
      <c r="J44" s="89">
        <f>I44</f>
        <v>0</v>
      </c>
      <c r="K44" s="86"/>
      <c r="L44" s="87"/>
      <c r="M44" s="86"/>
      <c r="N44" s="87"/>
      <c r="O44" s="86"/>
    </row>
    <row r="45" spans="1:15">
      <c r="A45" s="272" t="s">
        <v>103</v>
      </c>
      <c r="B45" s="272"/>
      <c r="C45" s="272"/>
      <c r="D45" s="272"/>
      <c r="E45" s="272"/>
      <c r="F45" s="95" t="s">
        <v>223</v>
      </c>
      <c r="G45" s="40">
        <f>SUM(G43:G44)</f>
        <v>0</v>
      </c>
      <c r="H45" s="40">
        <f>SUM(H43:H44)</f>
        <v>0</v>
      </c>
      <c r="I45" s="40">
        <f t="shared" ref="I45:J45" si="28">SUM(I43:I44)</f>
        <v>0</v>
      </c>
      <c r="J45" s="40">
        <f t="shared" si="28"/>
        <v>0</v>
      </c>
      <c r="K45" s="86"/>
      <c r="L45" s="87"/>
      <c r="M45" s="86"/>
      <c r="N45" s="87"/>
      <c r="O45" s="86"/>
    </row>
    <row r="46" spans="1:15">
      <c r="A46" s="45"/>
      <c r="H46" s="37"/>
      <c r="I46" s="86"/>
      <c r="J46" s="87"/>
      <c r="K46" s="86"/>
      <c r="L46" s="87"/>
      <c r="M46" s="86"/>
      <c r="N46" s="87"/>
      <c r="O46" s="86"/>
    </row>
    <row r="47" spans="1:15">
      <c r="A47" s="272" t="s">
        <v>104</v>
      </c>
      <c r="B47" s="272"/>
      <c r="C47" s="272"/>
      <c r="D47" s="272"/>
      <c r="E47" s="272"/>
      <c r="F47" s="95" t="s">
        <v>223</v>
      </c>
      <c r="G47" s="40">
        <f>G33-G45</f>
        <v>0</v>
      </c>
      <c r="H47" s="40">
        <f>H33-H45</f>
        <v>0</v>
      </c>
      <c r="I47" s="40">
        <f t="shared" ref="I47:J47" si="29">I33-I45</f>
        <v>0</v>
      </c>
      <c r="J47" s="40">
        <f t="shared" si="29"/>
        <v>0</v>
      </c>
      <c r="K47" s="86"/>
      <c r="L47" s="87"/>
      <c r="M47" s="86"/>
      <c r="N47" s="87"/>
      <c r="O47" s="86"/>
    </row>
    <row r="48" spans="1:15">
      <c r="A48" s="272" t="s">
        <v>105</v>
      </c>
      <c r="B48" s="272"/>
      <c r="C48" s="272"/>
      <c r="D48" s="272"/>
      <c r="E48" s="272"/>
      <c r="F48" s="272"/>
      <c r="G48" s="85" t="e">
        <f>G47/G33</f>
        <v>#DIV/0!</v>
      </c>
      <c r="H48" s="85" t="e">
        <f>H47/H33</f>
        <v>#DIV/0!</v>
      </c>
      <c r="I48" s="85" t="e">
        <f t="shared" ref="I48:J48" si="30">I47/I33</f>
        <v>#DIV/0!</v>
      </c>
      <c r="J48" s="85" t="e">
        <f t="shared" si="30"/>
        <v>#DIV/0!</v>
      </c>
      <c r="K48" s="86"/>
      <c r="L48" s="87"/>
      <c r="M48" s="86"/>
      <c r="N48" s="87"/>
      <c r="O48" s="86"/>
    </row>
    <row r="49" spans="1:15">
      <c r="A49" s="45"/>
      <c r="H49" s="58"/>
      <c r="I49" s="86"/>
      <c r="J49" s="87"/>
      <c r="K49" s="86"/>
      <c r="L49" s="87"/>
      <c r="M49" s="86"/>
      <c r="N49" s="87"/>
      <c r="O49" s="86"/>
    </row>
    <row r="50" spans="1:15">
      <c r="A50" s="272" t="s">
        <v>106</v>
      </c>
      <c r="B50" s="272"/>
      <c r="C50" s="272"/>
      <c r="D50" s="272"/>
      <c r="E50" s="272"/>
      <c r="F50" s="95" t="s">
        <v>223</v>
      </c>
      <c r="G50" s="42"/>
      <c r="H50" s="65">
        <f>G50</f>
        <v>0</v>
      </c>
      <c r="I50" s="42">
        <f t="shared" ref="I50:J50" si="31">H50</f>
        <v>0</v>
      </c>
      <c r="J50" s="42">
        <f t="shared" si="31"/>
        <v>0</v>
      </c>
      <c r="K50" s="88"/>
      <c r="L50" s="87"/>
      <c r="M50" s="88"/>
      <c r="N50" s="87"/>
      <c r="O50" s="88"/>
    </row>
    <row r="51" spans="1:15">
      <c r="A51" s="272" t="s">
        <v>108</v>
      </c>
      <c r="B51" s="272"/>
      <c r="C51" s="272"/>
      <c r="D51" s="272"/>
      <c r="E51" s="272"/>
      <c r="F51" s="95" t="s">
        <v>223</v>
      </c>
      <c r="G51" s="42"/>
      <c r="H51" s="65">
        <f>G51</f>
        <v>0</v>
      </c>
      <c r="I51" s="42">
        <f t="shared" ref="I51:J51" si="32">H51</f>
        <v>0</v>
      </c>
      <c r="J51" s="42">
        <f t="shared" si="32"/>
        <v>0</v>
      </c>
      <c r="K51" s="88"/>
      <c r="L51" s="87"/>
      <c r="M51" s="88"/>
      <c r="N51" s="87"/>
      <c r="O51" s="88"/>
    </row>
    <row r="52" spans="1:15">
      <c r="A52" s="272" t="s">
        <v>91</v>
      </c>
      <c r="B52" s="272"/>
      <c r="C52" s="272"/>
      <c r="D52" s="272"/>
      <c r="E52" s="272"/>
      <c r="F52" s="95" t="s">
        <v>223</v>
      </c>
      <c r="G52" s="66">
        <f>G42</f>
        <v>0</v>
      </c>
      <c r="H52" s="66">
        <f>H42</f>
        <v>0</v>
      </c>
      <c r="I52" s="66">
        <f t="shared" ref="I52:J52" si="33">H52</f>
        <v>0</v>
      </c>
      <c r="J52" s="66">
        <f t="shared" si="33"/>
        <v>0</v>
      </c>
      <c r="K52" s="88"/>
      <c r="L52" s="87"/>
      <c r="M52" s="88"/>
      <c r="N52" s="87"/>
      <c r="O52" s="88"/>
    </row>
    <row r="53" spans="1:15">
      <c r="A53" s="272" t="s">
        <v>107</v>
      </c>
      <c r="B53" s="272"/>
      <c r="C53" s="272"/>
      <c r="D53" s="272"/>
      <c r="E53" s="272"/>
      <c r="F53" s="95" t="s">
        <v>223</v>
      </c>
      <c r="G53" s="42">
        <f>SUM(G50:G52)</f>
        <v>0</v>
      </c>
      <c r="H53" s="42">
        <f>SUM(H50:H52)</f>
        <v>0</v>
      </c>
      <c r="I53" s="42">
        <f t="shared" ref="I53:J53" si="34">H53</f>
        <v>0</v>
      </c>
      <c r="J53" s="42">
        <f t="shared" si="34"/>
        <v>0</v>
      </c>
      <c r="K53" s="88"/>
      <c r="L53" s="87"/>
      <c r="M53" s="88"/>
      <c r="N53" s="87"/>
      <c r="O53" s="88"/>
    </row>
    <row r="54" spans="1:15">
      <c r="A54" s="272" t="s">
        <v>92</v>
      </c>
      <c r="B54" s="272"/>
      <c r="C54" s="272"/>
      <c r="D54" s="272"/>
      <c r="E54" s="272"/>
      <c r="F54" s="95" t="s">
        <v>223</v>
      </c>
      <c r="G54" s="40">
        <f>G43-G53</f>
        <v>0</v>
      </c>
      <c r="H54" s="40">
        <f>H43-H53</f>
        <v>0</v>
      </c>
      <c r="I54" s="40">
        <f t="shared" ref="I54:J54" si="35">I43-I53</f>
        <v>0</v>
      </c>
      <c r="J54" s="40">
        <f t="shared" si="35"/>
        <v>0</v>
      </c>
    </row>
    <row r="55" spans="1:15">
      <c r="A55" s="45"/>
      <c r="G55" s="39"/>
    </row>
    <row r="56" spans="1:15" s="39" customFormat="1">
      <c r="A56" s="272" t="s">
        <v>130</v>
      </c>
      <c r="B56" s="284"/>
      <c r="G56" s="71"/>
      <c r="H56" s="71"/>
      <c r="I56" s="71"/>
      <c r="J56" s="71"/>
      <c r="K56" s="71"/>
      <c r="L56" s="71"/>
      <c r="N56" s="67"/>
    </row>
    <row r="57" spans="1:15" ht="15" customHeight="1">
      <c r="A57" s="59"/>
      <c r="B57" s="272" t="s">
        <v>133</v>
      </c>
      <c r="C57" s="272"/>
      <c r="D57" s="272"/>
      <c r="E57" s="272"/>
      <c r="F57" s="272"/>
      <c r="G57" s="90"/>
    </row>
    <row r="58" spans="1:15" ht="15" customHeight="1">
      <c r="A58" s="59"/>
      <c r="B58" s="272" t="s">
        <v>131</v>
      </c>
      <c r="C58" s="272"/>
      <c r="D58" s="272"/>
      <c r="E58" s="272"/>
      <c r="F58" s="272"/>
      <c r="G58" s="157"/>
    </row>
    <row r="59" spans="1:15" ht="15" customHeight="1">
      <c r="A59" s="59"/>
      <c r="B59" s="125"/>
      <c r="C59" s="272" t="s">
        <v>216</v>
      </c>
      <c r="D59" s="272"/>
      <c r="E59" s="272"/>
      <c r="F59" s="272"/>
      <c r="G59" s="90"/>
    </row>
    <row r="60" spans="1:15" ht="15" customHeight="1">
      <c r="A60" s="59"/>
      <c r="B60" s="125"/>
      <c r="C60" s="272" t="s">
        <v>234</v>
      </c>
      <c r="D60" s="272"/>
      <c r="E60" s="272"/>
      <c r="F60" s="272"/>
      <c r="G60" s="90"/>
    </row>
    <row r="61" spans="1:15" ht="15" customHeight="1">
      <c r="A61" s="59"/>
      <c r="B61" s="125"/>
      <c r="C61" s="272" t="s">
        <v>249</v>
      </c>
      <c r="D61" s="272"/>
      <c r="E61" s="272"/>
      <c r="F61" s="272"/>
      <c r="G61" s="90"/>
    </row>
    <row r="62" spans="1:15" ht="15" customHeight="1">
      <c r="A62" s="59"/>
      <c r="B62" s="125"/>
      <c r="C62" s="272" t="s">
        <v>248</v>
      </c>
      <c r="D62" s="272"/>
      <c r="E62" s="272"/>
      <c r="F62" s="272"/>
      <c r="G62" s="90"/>
    </row>
    <row r="63" spans="1:15" ht="15" customHeight="1">
      <c r="A63" s="59"/>
      <c r="B63" s="272" t="s">
        <v>132</v>
      </c>
      <c r="C63" s="272"/>
      <c r="D63" s="272"/>
      <c r="E63" s="272"/>
      <c r="F63" s="272"/>
      <c r="G63" s="157"/>
    </row>
    <row r="64" spans="1:15" ht="15" customHeight="1">
      <c r="A64" s="59"/>
      <c r="B64" s="149"/>
      <c r="C64" s="272" t="s">
        <v>269</v>
      </c>
      <c r="D64" s="272"/>
      <c r="E64" s="272"/>
      <c r="F64" s="272"/>
      <c r="G64" s="90"/>
    </row>
    <row r="65" spans="1:10" ht="15" customHeight="1">
      <c r="A65" s="59"/>
      <c r="B65" s="149"/>
      <c r="C65" s="272" t="s">
        <v>235</v>
      </c>
      <c r="D65" s="272"/>
      <c r="E65" s="272"/>
      <c r="F65" s="272"/>
      <c r="G65" s="90"/>
    </row>
    <row r="66" spans="1:10" ht="15" customHeight="1">
      <c r="A66" s="59"/>
      <c r="B66" s="272" t="s">
        <v>134</v>
      </c>
      <c r="C66" s="272"/>
      <c r="D66" s="272"/>
      <c r="E66" s="272"/>
      <c r="F66" s="272"/>
      <c r="G66" s="90"/>
      <c r="I66" s="270" t="s">
        <v>337</v>
      </c>
      <c r="J66" s="271"/>
    </row>
    <row r="69" spans="1:10">
      <c r="H69" s="67"/>
      <c r="I69" s="91"/>
      <c r="J69" s="92"/>
    </row>
    <row r="70" spans="1:10">
      <c r="H70" s="67"/>
      <c r="I70" s="91"/>
      <c r="J70" s="92"/>
    </row>
    <row r="71" spans="1:10">
      <c r="H71" s="67"/>
      <c r="I71" s="91"/>
      <c r="J71" s="92"/>
    </row>
    <row r="72" spans="1:10">
      <c r="H72" s="67"/>
      <c r="I72" s="91"/>
      <c r="J72" s="92"/>
    </row>
    <row r="73" spans="1:10">
      <c r="H73" s="67"/>
      <c r="I73" s="93"/>
      <c r="J73" s="94"/>
    </row>
    <row r="74" spans="1:10">
      <c r="H74" s="87"/>
      <c r="I74" s="162"/>
      <c r="J74" s="163"/>
    </row>
    <row r="75" spans="1:10">
      <c r="H75" s="67"/>
      <c r="I75" s="93"/>
      <c r="J75" s="94"/>
    </row>
    <row r="76" spans="1:10">
      <c r="H76" s="67"/>
      <c r="I76" s="93"/>
      <c r="J76" s="94"/>
    </row>
    <row r="77" spans="1:10">
      <c r="H77" s="67"/>
      <c r="I77" s="91"/>
      <c r="J77" s="92"/>
    </row>
    <row r="78" spans="1:10">
      <c r="H78" s="67"/>
      <c r="I78" s="91"/>
      <c r="J78" s="92"/>
    </row>
    <row r="79" spans="1:10">
      <c r="H79" s="67"/>
      <c r="I79" s="91"/>
      <c r="J79" s="92"/>
    </row>
    <row r="80" spans="1:10">
      <c r="H80" s="67"/>
    </row>
  </sheetData>
  <mergeCells count="57">
    <mergeCell ref="A1:K1"/>
    <mergeCell ref="A2:K2"/>
    <mergeCell ref="A44:E44"/>
    <mergeCell ref="A45:E45"/>
    <mergeCell ref="A47:E47"/>
    <mergeCell ref="A36:E36"/>
    <mergeCell ref="A38:E38"/>
    <mergeCell ref="A39:E39"/>
    <mergeCell ref="A42:E42"/>
    <mergeCell ref="A43:E43"/>
    <mergeCell ref="A40:E40"/>
    <mergeCell ref="A41:E41"/>
    <mergeCell ref="A37:E37"/>
    <mergeCell ref="A12:F12"/>
    <mergeCell ref="A13:F13"/>
    <mergeCell ref="A14:F14"/>
    <mergeCell ref="A48:F48"/>
    <mergeCell ref="A50:E50"/>
    <mergeCell ref="A51:E51"/>
    <mergeCell ref="A52:E52"/>
    <mergeCell ref="A53:E53"/>
    <mergeCell ref="C64:F64"/>
    <mergeCell ref="C65:F65"/>
    <mergeCell ref="C60:F60"/>
    <mergeCell ref="C61:F61"/>
    <mergeCell ref="B63:F63"/>
    <mergeCell ref="A56:B56"/>
    <mergeCell ref="B57:F57"/>
    <mergeCell ref="B58:F58"/>
    <mergeCell ref="C59:F59"/>
    <mergeCell ref="C62:F62"/>
    <mergeCell ref="D16:F16"/>
    <mergeCell ref="D17:F17"/>
    <mergeCell ref="D18:F18"/>
    <mergeCell ref="D19:F19"/>
    <mergeCell ref="F3:H3"/>
    <mergeCell ref="A7:F7"/>
    <mergeCell ref="A8:F8"/>
    <mergeCell ref="A9:F9"/>
    <mergeCell ref="A10:F10"/>
    <mergeCell ref="B15:D15"/>
    <mergeCell ref="I66:J66"/>
    <mergeCell ref="A32:E32"/>
    <mergeCell ref="A33:E33"/>
    <mergeCell ref="D20:F20"/>
    <mergeCell ref="A35:E35"/>
    <mergeCell ref="A29:F29"/>
    <mergeCell ref="A31:E31"/>
    <mergeCell ref="B26:F26"/>
    <mergeCell ref="B27:F27"/>
    <mergeCell ref="D21:F21"/>
    <mergeCell ref="D22:F22"/>
    <mergeCell ref="D23:F23"/>
    <mergeCell ref="D24:F24"/>
    <mergeCell ref="D25:F25"/>
    <mergeCell ref="B66:F66"/>
    <mergeCell ref="A54:E54"/>
  </mergeCells>
  <pageMargins left="0.47244094488188981" right="0.51181102362204722" top="0.74803149606299213" bottom="0.74803149606299213" header="0.31496062992125984" footer="0.31496062992125984"/>
  <pageSetup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B28" sqref="B28"/>
    </sheetView>
  </sheetViews>
  <sheetFormatPr defaultRowHeight="15"/>
  <cols>
    <col min="1" max="1" width="3.5703125" customWidth="1"/>
    <col min="2" max="2" width="35" customWidth="1"/>
    <col min="3" max="3" width="15.140625" customWidth="1"/>
    <col min="4" max="4" width="14.7109375" customWidth="1"/>
    <col min="5" max="5" width="13.85546875" customWidth="1"/>
    <col min="6" max="6" width="11.5703125" customWidth="1"/>
    <col min="7" max="7" width="10.7109375" customWidth="1"/>
    <col min="8" max="8" width="11.28515625" customWidth="1"/>
  </cols>
  <sheetData>
    <row r="1" spans="1:8">
      <c r="A1" s="176" t="s">
        <v>0</v>
      </c>
      <c r="B1" s="177"/>
      <c r="C1" s="287">
        <f>'[1]Overview-Page 1'!F3</f>
        <v>0</v>
      </c>
      <c r="D1" s="287"/>
      <c r="E1" s="287"/>
      <c r="F1" s="287"/>
      <c r="G1" s="287"/>
      <c r="H1" s="178" t="s">
        <v>321</v>
      </c>
    </row>
    <row r="2" spans="1:8">
      <c r="A2" s="290" t="s">
        <v>76</v>
      </c>
      <c r="B2" s="265"/>
      <c r="C2" s="296" t="s">
        <v>343</v>
      </c>
      <c r="D2" s="296"/>
      <c r="E2" s="297"/>
      <c r="F2" s="35"/>
      <c r="G2" s="25"/>
    </row>
    <row r="3" spans="1:8">
      <c r="F3" s="95" t="s">
        <v>51</v>
      </c>
    </row>
    <row r="4" spans="1:8">
      <c r="A4" s="275" t="s">
        <v>338</v>
      </c>
      <c r="B4" s="275"/>
      <c r="C4" s="275"/>
      <c r="D4" s="275"/>
      <c r="E4" s="275"/>
      <c r="F4" s="110" t="s">
        <v>50</v>
      </c>
      <c r="G4" s="232">
        <v>0</v>
      </c>
    </row>
    <row r="5" spans="1:8">
      <c r="A5" s="40"/>
      <c r="B5" s="275" t="s">
        <v>339</v>
      </c>
      <c r="C5" s="275"/>
      <c r="D5" s="275"/>
      <c r="E5" s="275"/>
      <c r="F5" s="110" t="s">
        <v>50</v>
      </c>
      <c r="G5" s="232">
        <v>0</v>
      </c>
    </row>
    <row r="6" spans="1:8">
      <c r="A6" s="40"/>
      <c r="B6" s="275" t="s">
        <v>52</v>
      </c>
      <c r="C6" s="275"/>
      <c r="D6" s="275"/>
      <c r="E6" s="275"/>
      <c r="F6" s="110" t="s">
        <v>50</v>
      </c>
      <c r="G6" s="232">
        <v>0</v>
      </c>
    </row>
    <row r="7" spans="1:8">
      <c r="A7" s="40"/>
      <c r="B7" s="275" t="s">
        <v>340</v>
      </c>
      <c r="C7" s="275"/>
      <c r="D7" s="275"/>
      <c r="E7" s="275"/>
      <c r="F7" s="231" t="s">
        <v>341</v>
      </c>
      <c r="G7" s="232">
        <v>0</v>
      </c>
    </row>
    <row r="8" spans="1:8">
      <c r="A8" s="295" t="s">
        <v>342</v>
      </c>
      <c r="B8" s="295"/>
      <c r="C8" s="295"/>
      <c r="D8" s="295"/>
      <c r="E8" s="295"/>
      <c r="F8" s="233"/>
      <c r="G8" s="234">
        <f>SUM(G4-G5)+G6+G7</f>
        <v>0</v>
      </c>
    </row>
    <row r="9" spans="1:8">
      <c r="A9" s="236"/>
      <c r="B9" s="293"/>
      <c r="C9" s="293"/>
      <c r="D9" s="293"/>
      <c r="E9" s="293"/>
      <c r="F9" s="236"/>
      <c r="G9" s="237"/>
    </row>
    <row r="10" spans="1:8">
      <c r="A10" s="294"/>
      <c r="B10" s="294"/>
      <c r="C10" s="294"/>
      <c r="D10" s="294"/>
      <c r="E10" s="294"/>
      <c r="F10" s="135"/>
      <c r="G10" s="235"/>
    </row>
    <row r="12" spans="1:8">
      <c r="C12" s="20" t="s">
        <v>62</v>
      </c>
      <c r="D12" s="20" t="s">
        <v>63</v>
      </c>
      <c r="E12" s="20" t="s">
        <v>2</v>
      </c>
      <c r="F12" s="291" t="s">
        <v>58</v>
      </c>
      <c r="G12" s="292"/>
      <c r="H12" s="292"/>
    </row>
    <row r="13" spans="1:8">
      <c r="A13" s="265" t="s">
        <v>225</v>
      </c>
      <c r="B13" s="265"/>
      <c r="C13" s="181">
        <f>E13-2</f>
        <v>-2</v>
      </c>
      <c r="D13" s="181">
        <f>E13-1</f>
        <v>-1</v>
      </c>
      <c r="E13" s="182">
        <f>F2</f>
        <v>0</v>
      </c>
      <c r="F13" s="181">
        <f>E13+1</f>
        <v>1</v>
      </c>
      <c r="G13" s="181">
        <f>E13+2</f>
        <v>2</v>
      </c>
      <c r="H13" s="181">
        <f>E13+3</f>
        <v>3</v>
      </c>
    </row>
    <row r="14" spans="1:8" s="135" customFormat="1"/>
    <row r="15" spans="1:8">
      <c r="A15" s="34"/>
      <c r="B15" s="288" t="s">
        <v>39</v>
      </c>
      <c r="C15" s="288"/>
      <c r="D15" s="181">
        <f>E15-1</f>
        <v>-1</v>
      </c>
      <c r="E15" s="182">
        <f>F2</f>
        <v>0</v>
      </c>
      <c r="F15" s="181">
        <f>E15+1</f>
        <v>1</v>
      </c>
      <c r="G15" s="181">
        <f>E15+2</f>
        <v>2</v>
      </c>
      <c r="H15" s="181">
        <f>E15+3</f>
        <v>3</v>
      </c>
    </row>
    <row r="16" spans="1:8">
      <c r="A16" s="5"/>
      <c r="B16" s="136" t="s">
        <v>40</v>
      </c>
      <c r="C16" s="137"/>
      <c r="D16" s="131"/>
      <c r="E16" s="131"/>
      <c r="F16" s="131"/>
      <c r="G16" s="131"/>
      <c r="H16" s="131"/>
    </row>
    <row r="17" spans="1:8">
      <c r="A17" s="13"/>
      <c r="B17" s="130" t="s">
        <v>41</v>
      </c>
      <c r="C17" s="131"/>
      <c r="D17" s="131"/>
      <c r="E17" s="131"/>
      <c r="F17" s="131"/>
      <c r="G17" s="131"/>
      <c r="H17" s="131"/>
    </row>
    <row r="18" spans="1:8">
      <c r="B18" s="132" t="s">
        <v>42</v>
      </c>
      <c r="C18" s="133">
        <f t="shared" ref="C18:H18" si="0">C16+C17</f>
        <v>0</v>
      </c>
      <c r="D18" s="133">
        <f t="shared" si="0"/>
        <v>0</v>
      </c>
      <c r="E18" s="133">
        <f t="shared" si="0"/>
        <v>0</v>
      </c>
      <c r="F18" s="133">
        <f t="shared" si="0"/>
        <v>0</v>
      </c>
      <c r="G18" s="133">
        <f t="shared" si="0"/>
        <v>0</v>
      </c>
      <c r="H18" s="133">
        <f t="shared" si="0"/>
        <v>0</v>
      </c>
    </row>
    <row r="19" spans="1:8">
      <c r="A19" s="15"/>
      <c r="B19" s="12"/>
      <c r="C19" s="30"/>
      <c r="D19" s="30"/>
      <c r="E19" s="30"/>
      <c r="F19" s="30"/>
      <c r="G19" s="30"/>
      <c r="H19" s="30"/>
    </row>
    <row r="20" spans="1:8">
      <c r="A20" s="34"/>
      <c r="B20" s="289" t="s">
        <v>44</v>
      </c>
      <c r="C20" s="289"/>
      <c r="D20" s="181">
        <f>E20-1</f>
        <v>-1</v>
      </c>
      <c r="E20" s="182">
        <f>F2</f>
        <v>0</v>
      </c>
      <c r="F20" s="181">
        <f>E20+1</f>
        <v>1</v>
      </c>
      <c r="G20" s="181">
        <f>E20+2</f>
        <v>2</v>
      </c>
      <c r="H20" s="181">
        <f>E20+3</f>
        <v>3</v>
      </c>
    </row>
    <row r="21" spans="1:8">
      <c r="A21" s="5"/>
      <c r="B21" s="130" t="s">
        <v>40</v>
      </c>
      <c r="C21" s="131"/>
      <c r="D21" s="131"/>
      <c r="E21" s="131"/>
      <c r="F21" s="131"/>
      <c r="G21" s="131"/>
      <c r="H21" s="131"/>
    </row>
    <row r="22" spans="1:8">
      <c r="A22" s="13"/>
      <c r="B22" s="130" t="s">
        <v>41</v>
      </c>
      <c r="C22" s="131"/>
      <c r="D22" s="131"/>
      <c r="E22" s="131"/>
      <c r="F22" s="131"/>
      <c r="G22" s="131"/>
      <c r="H22" s="131"/>
    </row>
    <row r="23" spans="1:8">
      <c r="B23" s="132" t="s">
        <v>42</v>
      </c>
      <c r="C23" s="134">
        <f t="shared" ref="C23:H23" si="1">C21+C22</f>
        <v>0</v>
      </c>
      <c r="D23" s="134">
        <f t="shared" si="1"/>
        <v>0</v>
      </c>
      <c r="E23" s="134">
        <f t="shared" si="1"/>
        <v>0</v>
      </c>
      <c r="F23" s="134">
        <f t="shared" si="1"/>
        <v>0</v>
      </c>
      <c r="G23" s="134">
        <f t="shared" si="1"/>
        <v>0</v>
      </c>
      <c r="H23" s="134">
        <f t="shared" si="1"/>
        <v>0</v>
      </c>
    </row>
    <row r="24" spans="1:8">
      <c r="A24" s="5"/>
      <c r="B24" s="14"/>
      <c r="C24" s="30"/>
      <c r="D24" s="30"/>
      <c r="E24" s="30"/>
      <c r="F24" s="30"/>
      <c r="G24" s="30"/>
      <c r="H24" s="30"/>
    </row>
    <row r="25" spans="1:8">
      <c r="A25" s="34"/>
      <c r="B25" s="127" t="s">
        <v>54</v>
      </c>
      <c r="C25" s="181">
        <f>E25-2</f>
        <v>-2</v>
      </c>
      <c r="D25" s="181">
        <f>E25-1</f>
        <v>-1</v>
      </c>
      <c r="E25" s="182">
        <f>F14</f>
        <v>0</v>
      </c>
      <c r="F25" s="181">
        <f>E25+1</f>
        <v>1</v>
      </c>
      <c r="G25" s="181">
        <f>E25+2</f>
        <v>2</v>
      </c>
      <c r="H25" s="181">
        <f>E25+3</f>
        <v>3</v>
      </c>
    </row>
    <row r="26" spans="1:8">
      <c r="A26" s="10"/>
      <c r="B26" s="126" t="s">
        <v>53</v>
      </c>
      <c r="C26" s="128">
        <f>'Financial Projection- Page 3'!C15+'Financial Projection- Page 3'!C48+'Financial Projection- Page 3'!C92</f>
        <v>0</v>
      </c>
      <c r="D26" s="129">
        <f>'Financial Projection- Page 3'!D15+'Financial Projection- Page 3'!D48+'Financial Projection- Page 3'!D92</f>
        <v>0</v>
      </c>
      <c r="E26" s="129">
        <f>'Financial Projection- Page 3'!E15+'Financial Projection- Page 3'!E48+'Financial Projection- Page 3'!E92</f>
        <v>0</v>
      </c>
      <c r="F26" s="129">
        <f>'Financial Projection- Page 3'!F15+'Financial Projection- Page 3'!F48+'Financial Projection- Page 3'!F92</f>
        <v>0</v>
      </c>
      <c r="G26" s="129">
        <f>'Financial Projection- Page 3'!G15+'Financial Projection- Page 3'!G48+'Financial Projection- Page 3'!G92</f>
        <v>0</v>
      </c>
      <c r="H26" s="129">
        <f>'Financial Projection- Page 3'!H15+'Financial Projection- Page 3'!H48+'Financial Projection- Page 3'!H92</f>
        <v>0</v>
      </c>
    </row>
    <row r="27" spans="1:8">
      <c r="A27" s="10"/>
      <c r="B27" s="126" t="s">
        <v>46</v>
      </c>
      <c r="C27" s="128">
        <f t="shared" ref="C27:H27" si="2">C26*0.2</f>
        <v>0</v>
      </c>
      <c r="D27" s="179">
        <f t="shared" si="2"/>
        <v>0</v>
      </c>
      <c r="E27" s="179">
        <f t="shared" si="2"/>
        <v>0</v>
      </c>
      <c r="F27" s="179">
        <f t="shared" si="2"/>
        <v>0</v>
      </c>
      <c r="G27" s="179">
        <f t="shared" si="2"/>
        <v>0</v>
      </c>
      <c r="H27" s="179">
        <f t="shared" si="2"/>
        <v>0</v>
      </c>
    </row>
    <row r="28" spans="1:8">
      <c r="A28" s="10"/>
      <c r="B28" s="126" t="s">
        <v>365</v>
      </c>
      <c r="C28" s="128">
        <f>'WCS-Page 2'!F10</f>
        <v>0</v>
      </c>
      <c r="D28" s="180">
        <f>'WCS-Page 2'!G10</f>
        <v>0</v>
      </c>
      <c r="E28" s="180">
        <f>D28+'Financial Projection- Page 3'!E33+'Financial Projection- Page 3'!E42-'Financial Projection- Page 3'!E55-'Financial Projection- Page 3'!E56+'Financial Projection- Page 3'!E85-'Financial Projection- Page 3'!E98+'Financial Projection- Page 3'!E109</f>
        <v>0</v>
      </c>
      <c r="F28" s="180">
        <f>E28+'Financial Projection- Page 3'!F33+'Financial Projection- Page 3'!F35+'Financial Projection- Page 3'!F44+'Financial Projection- Page 3'!F87+'Financial Projection- Page 3'!F42-'Financial Projection- Page 3'!F55-'Financial Projection- Page 3'!F56+'Financial Projection- Page 3'!F85-'Financial Projection- Page 3'!F98</f>
        <v>0</v>
      </c>
      <c r="G28" s="180">
        <f>F28+'Financial Projection- Page 3'!G33+'Financial Projection- Page 3'!G35+'Financial Projection- Page 3'!G44+'Financial Projection- Page 3'!G87+'Financial Projection- Page 3'!G42-'Financial Projection- Page 3'!G55-'Financial Projection- Page 3'!G56+'Financial Projection- Page 3'!G85-'Financial Projection- Page 3'!G98</f>
        <v>0</v>
      </c>
      <c r="H28" s="180">
        <f>G28+'Financial Projection- Page 3'!H33+'Financial Projection- Page 3'!H35+'Financial Projection- Page 3'!H44+'Financial Projection- Page 3'!H87+'Financial Projection- Page 3'!H42-'Financial Projection- Page 3'!H55-'Financial Projection- Page 3'!H56+'Financial Projection- Page 3'!H85-'Financial Projection- Page 3'!H98</f>
        <v>0</v>
      </c>
    </row>
    <row r="29" spans="1:8">
      <c r="A29" s="10"/>
      <c r="B29" s="126" t="s">
        <v>47</v>
      </c>
      <c r="C29" s="128">
        <f t="shared" ref="C29:H29" si="3">C27-C28</f>
        <v>0</v>
      </c>
      <c r="D29" s="129">
        <f t="shared" si="3"/>
        <v>0</v>
      </c>
      <c r="E29" s="129">
        <f t="shared" si="3"/>
        <v>0</v>
      </c>
      <c r="F29" s="129">
        <f t="shared" si="3"/>
        <v>0</v>
      </c>
      <c r="G29" s="129">
        <f t="shared" si="3"/>
        <v>0</v>
      </c>
      <c r="H29" s="129">
        <f t="shared" si="3"/>
        <v>0</v>
      </c>
    </row>
    <row r="31" spans="1:8">
      <c r="G31" s="270" t="s">
        <v>337</v>
      </c>
      <c r="H31" s="271"/>
    </row>
  </sheetData>
  <mergeCells count="16">
    <mergeCell ref="G31:H31"/>
    <mergeCell ref="C1:E1"/>
    <mergeCell ref="F1:G1"/>
    <mergeCell ref="B15:C15"/>
    <mergeCell ref="B20:C20"/>
    <mergeCell ref="A13:B13"/>
    <mergeCell ref="A2:B2"/>
    <mergeCell ref="F12:H12"/>
    <mergeCell ref="A4:E4"/>
    <mergeCell ref="B5:E5"/>
    <mergeCell ref="B6:E6"/>
    <mergeCell ref="B7:E7"/>
    <mergeCell ref="B9:E9"/>
    <mergeCell ref="A10:E10"/>
    <mergeCell ref="A8:E8"/>
    <mergeCell ref="C2:E2"/>
  </mergeCells>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J118"/>
  <sheetViews>
    <sheetView tabSelected="1" workbookViewId="0">
      <selection activeCell="G13" sqref="G13:H13"/>
    </sheetView>
  </sheetViews>
  <sheetFormatPr defaultRowHeight="15"/>
  <cols>
    <col min="1" max="1" width="5.28515625" customWidth="1"/>
    <col min="2" max="2" width="39.42578125" customWidth="1"/>
    <col min="3" max="4" width="10.7109375" style="24" customWidth="1"/>
    <col min="5" max="5" width="11" style="24" customWidth="1"/>
    <col min="6" max="6" width="10.7109375" style="24" customWidth="1"/>
    <col min="7" max="7" width="11.5703125" style="24" customWidth="1"/>
    <col min="8" max="8" width="10.7109375" style="24" customWidth="1"/>
    <col min="9" max="9" width="7.28515625" customWidth="1"/>
  </cols>
  <sheetData>
    <row r="1" spans="1:10">
      <c r="A1" s="185" t="s">
        <v>64</v>
      </c>
      <c r="B1" s="185"/>
      <c r="C1" s="186"/>
      <c r="D1" s="186"/>
      <c r="E1" s="186"/>
      <c r="F1" s="178"/>
      <c r="G1" s="186"/>
      <c r="H1" s="187" t="s">
        <v>322</v>
      </c>
    </row>
    <row r="2" spans="1:10">
      <c r="A2" s="1" t="s">
        <v>0</v>
      </c>
      <c r="B2" s="2"/>
      <c r="C2" s="2"/>
      <c r="D2" s="298">
        <f>'Overview-Page 1'!F3</f>
        <v>0</v>
      </c>
      <c r="E2" s="298"/>
      <c r="F2" s="298"/>
      <c r="G2" s="298"/>
      <c r="H2" s="298"/>
    </row>
    <row r="3" spans="1:10">
      <c r="A3" s="3" t="s">
        <v>1</v>
      </c>
      <c r="B3" s="4"/>
      <c r="C3" s="16"/>
      <c r="D3" s="16"/>
      <c r="E3" s="16"/>
      <c r="F3" s="16"/>
      <c r="G3" s="16"/>
      <c r="H3" s="16"/>
    </row>
    <row r="4" spans="1:10" ht="15.75" thickBot="1">
      <c r="A4" s="6" t="s">
        <v>49</v>
      </c>
      <c r="B4" s="7"/>
      <c r="C4" s="17"/>
      <c r="D4" s="17"/>
      <c r="E4" s="18" t="s">
        <v>77</v>
      </c>
      <c r="F4" s="18"/>
      <c r="G4" s="18"/>
      <c r="H4" s="18"/>
    </row>
    <row r="5" spans="1:10" ht="15.75" thickTop="1">
      <c r="A5" s="8" t="s">
        <v>57</v>
      </c>
      <c r="B5" s="26"/>
      <c r="C5" s="26"/>
      <c r="D5" s="27"/>
      <c r="E5" s="27"/>
      <c r="F5" s="27"/>
      <c r="G5" s="31"/>
      <c r="H5" s="19"/>
    </row>
    <row r="6" spans="1:10">
      <c r="A6" s="10"/>
      <c r="B6" s="10"/>
      <c r="C6" s="20" t="s">
        <v>62</v>
      </c>
      <c r="D6" s="20" t="s">
        <v>63</v>
      </c>
      <c r="E6" s="20" t="s">
        <v>2</v>
      </c>
      <c r="F6" s="291" t="s">
        <v>58</v>
      </c>
      <c r="G6" s="292"/>
      <c r="H6" s="292"/>
    </row>
    <row r="7" spans="1:10">
      <c r="A7" s="10"/>
      <c r="B7" s="10"/>
      <c r="C7" s="21" t="s">
        <v>3</v>
      </c>
      <c r="D7" s="21" t="s">
        <v>3</v>
      </c>
      <c r="E7" s="21" t="s">
        <v>4</v>
      </c>
      <c r="F7" s="22" t="s">
        <v>59</v>
      </c>
      <c r="G7" s="22" t="s">
        <v>60</v>
      </c>
      <c r="H7" s="22" t="s">
        <v>61</v>
      </c>
      <c r="I7" s="32" t="s">
        <v>66</v>
      </c>
    </row>
    <row r="8" spans="1:10">
      <c r="A8" s="10" t="s">
        <v>165</v>
      </c>
      <c r="C8" s="119">
        <f>'WCS-Page 2'!C13</f>
        <v>-2</v>
      </c>
      <c r="D8" s="119">
        <f>'WCS-Page 2'!D13</f>
        <v>-1</v>
      </c>
      <c r="E8" s="119">
        <f>'WCS-Page 2'!E13</f>
        <v>0</v>
      </c>
      <c r="F8" s="119">
        <f>'WCS-Page 2'!F13</f>
        <v>1</v>
      </c>
      <c r="G8" s="119">
        <f>'WCS-Page 2'!G13</f>
        <v>2</v>
      </c>
      <c r="H8" s="119">
        <f>'WCS-Page 2'!H13</f>
        <v>3</v>
      </c>
    </row>
    <row r="9" spans="1:10" ht="17.25">
      <c r="A9" s="5"/>
      <c r="C9" s="33" t="s">
        <v>140</v>
      </c>
      <c r="D9" s="33" t="s">
        <v>43</v>
      </c>
      <c r="E9" s="118"/>
      <c r="F9" s="118"/>
      <c r="G9" s="118"/>
      <c r="H9" s="118"/>
    </row>
    <row r="10" spans="1:10">
      <c r="A10" s="301" t="s">
        <v>154</v>
      </c>
      <c r="B10" s="288"/>
      <c r="C10" s="19"/>
      <c r="D10" s="19"/>
      <c r="E10" s="19"/>
      <c r="F10" s="23"/>
      <c r="G10" s="19"/>
      <c r="H10" s="19"/>
    </row>
    <row r="11" spans="1:10">
      <c r="A11" s="305" t="s">
        <v>5</v>
      </c>
      <c r="B11" s="288"/>
      <c r="C11" s="139"/>
      <c r="D11" s="139"/>
      <c r="E11" s="139"/>
      <c r="F11" s="139"/>
      <c r="G11" s="138">
        <f>F11*(G$5)+F11</f>
        <v>0</v>
      </c>
      <c r="H11" s="138">
        <f>G11*(G$5)+G11</f>
        <v>0</v>
      </c>
    </row>
    <row r="12" spans="1:10">
      <c r="A12" s="305" t="s">
        <v>6</v>
      </c>
      <c r="B12" s="288"/>
      <c r="C12" s="139"/>
      <c r="D12" s="139"/>
      <c r="E12" s="139"/>
      <c r="F12" s="139"/>
      <c r="G12" s="138">
        <f>F12*(G$5)+F12</f>
        <v>0</v>
      </c>
      <c r="H12" s="138">
        <f>G12*(G$5)+G12</f>
        <v>0</v>
      </c>
    </row>
    <row r="13" spans="1:10">
      <c r="A13" s="305" t="s">
        <v>55</v>
      </c>
      <c r="B13" s="288"/>
      <c r="C13" s="140"/>
      <c r="D13" s="140"/>
      <c r="E13" s="140"/>
      <c r="F13" s="138">
        <f>IF('WCS-Page 2'!D27&lt;'WCS-Page 2'!D28,0,'WCS-Page 2'!D26*0.01)</f>
        <v>0</v>
      </c>
      <c r="G13" s="138">
        <f>IF('WCS-Page 2'!E27&lt;'WCS-Page 2'!E28,0,'WCS-Page 2'!E26*0.01)</f>
        <v>0</v>
      </c>
      <c r="H13" s="138">
        <f>IF('WCS-Page 2'!F27&lt;'WCS-Page 2'!F28,0,'WCS-Page 2'!F26*0.01)</f>
        <v>0</v>
      </c>
    </row>
    <row r="14" spans="1:10">
      <c r="A14" s="305" t="s">
        <v>8</v>
      </c>
      <c r="B14" s="288"/>
      <c r="C14" s="140"/>
      <c r="D14" s="140"/>
      <c r="E14" s="140"/>
      <c r="F14" s="139"/>
      <c r="G14" s="139"/>
      <c r="H14" s="139"/>
    </row>
    <row r="15" spans="1:10">
      <c r="A15" s="301" t="s">
        <v>7</v>
      </c>
      <c r="B15" s="288"/>
      <c r="C15" s="138">
        <f t="shared" ref="C15:H15" si="0">SUM(C11:C12)</f>
        <v>0</v>
      </c>
      <c r="D15" s="138">
        <f t="shared" si="0"/>
        <v>0</v>
      </c>
      <c r="E15" s="138">
        <f t="shared" si="0"/>
        <v>0</v>
      </c>
      <c r="F15" s="138">
        <f t="shared" si="0"/>
        <v>0</v>
      </c>
      <c r="G15" s="138">
        <f t="shared" si="0"/>
        <v>0</v>
      </c>
      <c r="H15" s="138">
        <f t="shared" si="0"/>
        <v>0</v>
      </c>
      <c r="J15" s="235"/>
    </row>
    <row r="16" spans="1:10">
      <c r="A16" s="302" t="s">
        <v>9</v>
      </c>
      <c r="B16" s="288"/>
      <c r="C16" s="138"/>
      <c r="D16" s="138"/>
      <c r="E16" s="138"/>
      <c r="F16" s="138"/>
      <c r="G16" s="138"/>
      <c r="H16" s="138"/>
      <c r="J16" s="235"/>
    </row>
    <row r="17" spans="1:10">
      <c r="A17" s="305" t="s">
        <v>68</v>
      </c>
      <c r="B17" s="288"/>
      <c r="C17" s="141"/>
      <c r="D17" s="141"/>
      <c r="E17" s="141"/>
      <c r="F17" s="145"/>
      <c r="G17" s="140">
        <f>F17*(G$5/100)+F17</f>
        <v>0</v>
      </c>
      <c r="H17" s="140">
        <f>G17*(G$5/100)+G17</f>
        <v>0</v>
      </c>
      <c r="J17" s="235"/>
    </row>
    <row r="18" spans="1:10">
      <c r="A18" s="305" t="s">
        <v>10</v>
      </c>
      <c r="B18" s="288"/>
      <c r="C18" s="141"/>
      <c r="D18" s="141"/>
      <c r="E18" s="141"/>
      <c r="F18" s="141"/>
      <c r="G18" s="139"/>
      <c r="H18" s="139"/>
      <c r="J18" s="235"/>
    </row>
    <row r="19" spans="1:10">
      <c r="A19" s="305" t="s">
        <v>11</v>
      </c>
      <c r="B19" s="288"/>
      <c r="C19" s="141"/>
      <c r="D19" s="141"/>
      <c r="E19" s="141"/>
      <c r="F19" s="141"/>
      <c r="G19" s="141"/>
      <c r="H19" s="141"/>
      <c r="J19" s="235"/>
    </row>
    <row r="20" spans="1:10">
      <c r="A20" s="301" t="s">
        <v>12</v>
      </c>
      <c r="B20" s="288"/>
      <c r="C20" s="138">
        <f t="shared" ref="C20:H20" si="1">SUM(C17:C19)</f>
        <v>0</v>
      </c>
      <c r="D20" s="138">
        <f t="shared" si="1"/>
        <v>0</v>
      </c>
      <c r="E20" s="138">
        <f t="shared" si="1"/>
        <v>0</v>
      </c>
      <c r="F20" s="138">
        <f t="shared" si="1"/>
        <v>0</v>
      </c>
      <c r="G20" s="138">
        <f t="shared" si="1"/>
        <v>0</v>
      </c>
      <c r="H20" s="138">
        <f t="shared" si="1"/>
        <v>0</v>
      </c>
      <c r="J20" s="235"/>
    </row>
    <row r="21" spans="1:10">
      <c r="A21" s="303" t="s">
        <v>362</v>
      </c>
      <c r="B21" s="304"/>
      <c r="C21" s="145"/>
      <c r="D21" s="145"/>
      <c r="E21" s="145"/>
      <c r="F21" s="184">
        <f t="shared" ref="F21:H21" si="2">F15-F20</f>
        <v>0</v>
      </c>
      <c r="G21" s="184">
        <f t="shared" si="2"/>
        <v>0</v>
      </c>
      <c r="H21" s="184">
        <f t="shared" si="2"/>
        <v>0</v>
      </c>
      <c r="J21" s="235"/>
    </row>
    <row r="22" spans="1:10">
      <c r="A22" s="11"/>
      <c r="B22" s="9"/>
      <c r="C22" s="29"/>
      <c r="D22" s="29"/>
      <c r="E22" s="29"/>
      <c r="F22" s="29"/>
      <c r="G22" s="29"/>
      <c r="H22" s="29"/>
      <c r="J22" s="235"/>
    </row>
    <row r="23" spans="1:10">
      <c r="A23" s="301" t="s">
        <v>13</v>
      </c>
      <c r="B23" s="288"/>
      <c r="C23" s="28"/>
      <c r="D23" s="28"/>
      <c r="E23" s="28"/>
      <c r="F23" s="28"/>
      <c r="G23" s="28"/>
      <c r="H23" s="28"/>
      <c r="J23" s="235"/>
    </row>
    <row r="24" spans="1:10">
      <c r="A24" s="302" t="s">
        <v>200</v>
      </c>
      <c r="B24" s="308"/>
      <c r="C24" s="138"/>
      <c r="D24" s="138"/>
      <c r="E24" s="138"/>
      <c r="F24" s="138"/>
      <c r="G24" s="138"/>
      <c r="H24" s="138"/>
      <c r="J24" s="235"/>
    </row>
    <row r="25" spans="1:10">
      <c r="A25" s="302" t="s">
        <v>237</v>
      </c>
      <c r="B25" s="288"/>
      <c r="C25" s="138"/>
      <c r="D25" s="138"/>
      <c r="E25" s="138"/>
      <c r="F25" s="138"/>
      <c r="G25" s="138"/>
      <c r="H25" s="138"/>
      <c r="J25" s="235"/>
    </row>
    <row r="26" spans="1:10">
      <c r="A26" s="305" t="s">
        <v>14</v>
      </c>
      <c r="B26" s="288"/>
      <c r="C26" s="139"/>
      <c r="D26" s="139"/>
      <c r="E26" s="139"/>
      <c r="F26" s="139"/>
      <c r="G26" s="138">
        <f t="shared" ref="G26:G41" si="3">F26*(G$5)+F26</f>
        <v>0</v>
      </c>
      <c r="H26" s="138">
        <f t="shared" ref="H26:H41" si="4">G26*(G$5)+G26</f>
        <v>0</v>
      </c>
      <c r="J26" s="235"/>
    </row>
    <row r="27" spans="1:10">
      <c r="A27" s="305" t="s">
        <v>15</v>
      </c>
      <c r="B27" s="288"/>
      <c r="C27" s="139"/>
      <c r="D27" s="139"/>
      <c r="E27" s="139"/>
      <c r="F27" s="139"/>
      <c r="G27" s="138">
        <f t="shared" si="3"/>
        <v>0</v>
      </c>
      <c r="H27" s="138">
        <f t="shared" si="4"/>
        <v>0</v>
      </c>
      <c r="J27" s="235"/>
    </row>
    <row r="28" spans="1:10">
      <c r="A28" s="305" t="s">
        <v>16</v>
      </c>
      <c r="B28" s="288"/>
      <c r="C28" s="139"/>
      <c r="D28" s="139"/>
      <c r="E28" s="139"/>
      <c r="F28" s="139"/>
      <c r="G28" s="138">
        <f t="shared" si="3"/>
        <v>0</v>
      </c>
      <c r="H28" s="138">
        <f t="shared" si="4"/>
        <v>0</v>
      </c>
      <c r="J28" s="235"/>
    </row>
    <row r="29" spans="1:10">
      <c r="A29" s="305" t="s">
        <v>17</v>
      </c>
      <c r="B29" s="288"/>
      <c r="C29" s="139"/>
      <c r="D29" s="139"/>
      <c r="E29" s="139"/>
      <c r="F29" s="139"/>
      <c r="G29" s="138">
        <f t="shared" si="3"/>
        <v>0</v>
      </c>
      <c r="H29" s="138">
        <f t="shared" si="4"/>
        <v>0</v>
      </c>
      <c r="J29" s="235"/>
    </row>
    <row r="30" spans="1:10">
      <c r="A30" s="305" t="s">
        <v>19</v>
      </c>
      <c r="B30" s="288"/>
      <c r="C30" s="139"/>
      <c r="D30" s="139"/>
      <c r="E30" s="139"/>
      <c r="F30" s="139"/>
      <c r="G30" s="138">
        <f>F30*(G$5)+F30</f>
        <v>0</v>
      </c>
      <c r="H30" s="138">
        <f>G30*(G$5)+G30</f>
        <v>0</v>
      </c>
      <c r="J30" s="235"/>
    </row>
    <row r="31" spans="1:10">
      <c r="A31" s="305" t="s">
        <v>70</v>
      </c>
      <c r="B31" s="288"/>
      <c r="C31" s="140"/>
      <c r="D31" s="140"/>
      <c r="E31" s="140"/>
      <c r="F31" s="138">
        <f>0.1*SUM(F25:F30)</f>
        <v>0</v>
      </c>
      <c r="G31" s="138">
        <f t="shared" ref="G31:H31" si="5">0.1*SUM(G25:G30)</f>
        <v>0</v>
      </c>
      <c r="H31" s="138">
        <f t="shared" si="5"/>
        <v>0</v>
      </c>
      <c r="J31" s="235"/>
    </row>
    <row r="32" spans="1:10">
      <c r="A32" s="144"/>
      <c r="B32" s="126" t="s">
        <v>238</v>
      </c>
      <c r="C32" s="138">
        <f>SUM(C26:C31)</f>
        <v>0</v>
      </c>
      <c r="D32" s="138">
        <f t="shared" ref="D32:H32" si="6">SUM(D26:D31)</f>
        <v>0</v>
      </c>
      <c r="E32" s="138">
        <f t="shared" si="6"/>
        <v>0</v>
      </c>
      <c r="F32" s="138">
        <f t="shared" si="6"/>
        <v>0</v>
      </c>
      <c r="G32" s="138">
        <f t="shared" si="6"/>
        <v>0</v>
      </c>
      <c r="H32" s="138">
        <f t="shared" si="6"/>
        <v>0</v>
      </c>
      <c r="J32" s="235"/>
    </row>
    <row r="33" spans="1:10">
      <c r="A33" s="305" t="s">
        <v>21</v>
      </c>
      <c r="B33" s="288"/>
      <c r="C33" s="139"/>
      <c r="D33" s="139"/>
      <c r="E33" s="139"/>
      <c r="F33" s="139"/>
      <c r="G33" s="139"/>
      <c r="H33" s="139"/>
      <c r="I33" s="28"/>
      <c r="J33" s="235"/>
    </row>
    <row r="34" spans="1:10">
      <c r="A34" s="305" t="s">
        <v>22</v>
      </c>
      <c r="B34" s="288"/>
      <c r="C34" s="139"/>
      <c r="D34" s="139"/>
      <c r="E34" s="139"/>
      <c r="F34" s="139"/>
      <c r="G34" s="139"/>
      <c r="H34" s="139"/>
      <c r="J34" s="235"/>
    </row>
    <row r="35" spans="1:10">
      <c r="A35" s="305" t="s">
        <v>23</v>
      </c>
      <c r="B35" s="288"/>
      <c r="C35" s="140"/>
      <c r="D35" s="140"/>
      <c r="E35" s="140"/>
      <c r="F35" s="139"/>
      <c r="G35" s="139"/>
      <c r="H35" s="139"/>
      <c r="J35" s="235"/>
    </row>
    <row r="36" spans="1:10">
      <c r="A36" s="305" t="s">
        <v>69</v>
      </c>
      <c r="B36" s="288"/>
      <c r="C36" s="139"/>
      <c r="D36" s="139"/>
      <c r="E36" s="139"/>
      <c r="F36" s="139"/>
      <c r="G36" s="138">
        <f>F36*(G$5)+F36</f>
        <v>0</v>
      </c>
      <c r="H36" s="138">
        <f>G36*(G$5)+G36</f>
        <v>0</v>
      </c>
      <c r="J36" s="235"/>
    </row>
    <row r="37" spans="1:10">
      <c r="A37" s="144"/>
      <c r="B37" s="126" t="s">
        <v>239</v>
      </c>
      <c r="C37" s="138">
        <f>SUM(C33:C36)</f>
        <v>0</v>
      </c>
      <c r="D37" s="138">
        <f t="shared" ref="D37:H37" si="7">SUM(D33:D36)</f>
        <v>0</v>
      </c>
      <c r="E37" s="138">
        <f t="shared" si="7"/>
        <v>0</v>
      </c>
      <c r="F37" s="138">
        <f t="shared" si="7"/>
        <v>0</v>
      </c>
      <c r="G37" s="138">
        <f t="shared" si="7"/>
        <v>0</v>
      </c>
      <c r="H37" s="138">
        <f t="shared" si="7"/>
        <v>0</v>
      </c>
      <c r="J37" s="235"/>
    </row>
    <row r="38" spans="1:10">
      <c r="A38" s="302" t="s">
        <v>201</v>
      </c>
      <c r="B38" s="288"/>
      <c r="C38" s="138"/>
      <c r="D38" s="138"/>
      <c r="E38" s="138"/>
      <c r="F38" s="138"/>
      <c r="G38" s="138"/>
      <c r="H38" s="138"/>
      <c r="J38" s="235"/>
    </row>
    <row r="39" spans="1:10">
      <c r="A39" s="305" t="s">
        <v>14</v>
      </c>
      <c r="B39" s="288"/>
      <c r="C39" s="139"/>
      <c r="D39" s="139"/>
      <c r="E39" s="139"/>
      <c r="F39" s="139"/>
      <c r="G39" s="138">
        <f t="shared" ref="G39" si="8">F39*(G$5)+F39</f>
        <v>0</v>
      </c>
      <c r="H39" s="138">
        <f t="shared" ref="H39" si="9">G39*(G$5)+G39</f>
        <v>0</v>
      </c>
      <c r="J39" s="235"/>
    </row>
    <row r="40" spans="1:10">
      <c r="A40" s="305" t="s">
        <v>18</v>
      </c>
      <c r="B40" s="288"/>
      <c r="C40" s="139"/>
      <c r="D40" s="139"/>
      <c r="E40" s="139"/>
      <c r="F40" s="139"/>
      <c r="G40" s="138">
        <f t="shared" si="3"/>
        <v>0</v>
      </c>
      <c r="H40" s="138">
        <f t="shared" si="4"/>
        <v>0</v>
      </c>
      <c r="J40" s="235"/>
    </row>
    <row r="41" spans="1:10">
      <c r="A41" s="305" t="s">
        <v>20</v>
      </c>
      <c r="B41" s="288"/>
      <c r="C41" s="139"/>
      <c r="D41" s="139"/>
      <c r="E41" s="139"/>
      <c r="F41" s="139"/>
      <c r="G41" s="138">
        <f t="shared" si="3"/>
        <v>0</v>
      </c>
      <c r="H41" s="138">
        <f t="shared" si="4"/>
        <v>0</v>
      </c>
      <c r="J41" s="235"/>
    </row>
    <row r="42" spans="1:10">
      <c r="A42" s="305" t="s">
        <v>21</v>
      </c>
      <c r="B42" s="288"/>
      <c r="C42" s="139"/>
      <c r="D42" s="139"/>
      <c r="E42" s="139"/>
      <c r="F42" s="139"/>
      <c r="G42" s="139"/>
      <c r="H42" s="139"/>
      <c r="I42" s="28"/>
      <c r="J42" s="235"/>
    </row>
    <row r="43" spans="1:10">
      <c r="A43" s="305" t="s">
        <v>22</v>
      </c>
      <c r="B43" s="288"/>
      <c r="C43" s="139"/>
      <c r="D43" s="139"/>
      <c r="E43" s="139"/>
      <c r="F43" s="139"/>
      <c r="G43" s="139"/>
      <c r="H43" s="139"/>
      <c r="J43" s="235"/>
    </row>
    <row r="44" spans="1:10">
      <c r="A44" s="305" t="s">
        <v>23</v>
      </c>
      <c r="B44" s="288"/>
      <c r="C44" s="140"/>
      <c r="D44" s="140"/>
      <c r="E44" s="140"/>
      <c r="F44" s="139"/>
      <c r="G44" s="139"/>
      <c r="H44" s="139"/>
      <c r="J44" s="235"/>
    </row>
    <row r="45" spans="1:10">
      <c r="A45" s="305" t="s">
        <v>69</v>
      </c>
      <c r="B45" s="288"/>
      <c r="C45" s="139"/>
      <c r="D45" s="139"/>
      <c r="E45" s="139"/>
      <c r="F45" s="139"/>
      <c r="G45" s="138">
        <f>F45*(G$5)+F45</f>
        <v>0</v>
      </c>
      <c r="H45" s="138">
        <f>G45*(G$5)+G45</f>
        <v>0</v>
      </c>
      <c r="J45" s="235"/>
    </row>
    <row r="46" spans="1:10">
      <c r="A46" s="305" t="s">
        <v>70</v>
      </c>
      <c r="B46" s="288"/>
      <c r="C46" s="140"/>
      <c r="D46" s="140"/>
      <c r="E46" s="140"/>
      <c r="F46" s="138">
        <f>0.1*(F39+F40+F41+F45)</f>
        <v>0</v>
      </c>
      <c r="G46" s="138">
        <f t="shared" ref="G46:H46" si="10">0.1*(G39+G40+G41+G45)</f>
        <v>0</v>
      </c>
      <c r="H46" s="138">
        <f t="shared" si="10"/>
        <v>0</v>
      </c>
      <c r="J46" s="235"/>
    </row>
    <row r="47" spans="1:10">
      <c r="A47" s="144"/>
      <c r="B47" s="126" t="s">
        <v>202</v>
      </c>
      <c r="C47" s="138">
        <f>SUM(C39:C46)</f>
        <v>0</v>
      </c>
      <c r="D47" s="138">
        <f t="shared" ref="D47:H47" si="11">SUM(D39:D46)</f>
        <v>0</v>
      </c>
      <c r="E47" s="138">
        <f t="shared" si="11"/>
        <v>0</v>
      </c>
      <c r="F47" s="138">
        <f t="shared" si="11"/>
        <v>0</v>
      </c>
      <c r="G47" s="138">
        <f t="shared" si="11"/>
        <v>0</v>
      </c>
      <c r="H47" s="138">
        <f t="shared" si="11"/>
        <v>0</v>
      </c>
      <c r="J47" s="235"/>
    </row>
    <row r="48" spans="1:10">
      <c r="A48" s="301" t="s">
        <v>24</v>
      </c>
      <c r="B48" s="288"/>
      <c r="C48" s="138">
        <f>C32+C37+C47</f>
        <v>0</v>
      </c>
      <c r="D48" s="138">
        <f t="shared" ref="D48:H48" si="12">D32+D37+D47</f>
        <v>0</v>
      </c>
      <c r="E48" s="138">
        <f t="shared" si="12"/>
        <v>0</v>
      </c>
      <c r="F48" s="138">
        <f t="shared" si="12"/>
        <v>0</v>
      </c>
      <c r="G48" s="138">
        <f t="shared" si="12"/>
        <v>0</v>
      </c>
      <c r="H48" s="138">
        <f t="shared" si="12"/>
        <v>0</v>
      </c>
      <c r="J48" s="235"/>
    </row>
    <row r="49" spans="1:10">
      <c r="A49" s="302" t="s">
        <v>9</v>
      </c>
      <c r="B49" s="288"/>
      <c r="C49" s="138"/>
      <c r="D49" s="138"/>
      <c r="E49" s="138"/>
      <c r="F49" s="138"/>
      <c r="G49" s="138"/>
      <c r="H49" s="138"/>
      <c r="J49" s="235"/>
    </row>
    <row r="50" spans="1:10">
      <c r="A50" s="305" t="s">
        <v>71</v>
      </c>
      <c r="B50" s="288"/>
      <c r="C50" s="139"/>
      <c r="D50" s="139"/>
      <c r="E50" s="139"/>
      <c r="F50" s="140"/>
      <c r="G50" s="140"/>
      <c r="H50" s="140"/>
      <c r="J50" s="235"/>
    </row>
    <row r="51" spans="1:10">
      <c r="A51" s="305" t="s">
        <v>25</v>
      </c>
      <c r="B51" s="288"/>
      <c r="C51" s="141"/>
      <c r="D51" s="141"/>
      <c r="E51" s="141"/>
      <c r="F51" s="141"/>
      <c r="G51" s="139"/>
      <c r="H51" s="139"/>
      <c r="J51" s="235"/>
    </row>
    <row r="52" spans="1:10">
      <c r="A52" s="305" t="s">
        <v>26</v>
      </c>
      <c r="B52" s="288"/>
      <c r="C52" s="141"/>
      <c r="D52" s="141"/>
      <c r="E52" s="141"/>
      <c r="F52" s="141"/>
      <c r="G52" s="141"/>
      <c r="H52" s="141"/>
      <c r="J52" s="235"/>
    </row>
    <row r="53" spans="1:10">
      <c r="A53" s="305" t="s">
        <v>27</v>
      </c>
      <c r="B53" s="288"/>
      <c r="C53" s="141"/>
      <c r="D53" s="141"/>
      <c r="E53" s="141"/>
      <c r="F53" s="141"/>
      <c r="G53" s="141"/>
      <c r="H53" s="141"/>
      <c r="J53" s="235"/>
    </row>
    <row r="54" spans="1:10">
      <c r="A54" s="239" t="s">
        <v>101</v>
      </c>
      <c r="B54" s="238"/>
      <c r="C54" s="141"/>
      <c r="D54" s="141"/>
      <c r="E54" s="141"/>
      <c r="F54" s="141"/>
      <c r="G54" s="141"/>
      <c r="H54" s="141"/>
      <c r="J54" s="235"/>
    </row>
    <row r="55" spans="1:10">
      <c r="A55" s="305" t="s">
        <v>203</v>
      </c>
      <c r="B55" s="288"/>
      <c r="C55" s="141"/>
      <c r="D55" s="141"/>
      <c r="E55" s="141"/>
      <c r="F55" s="141"/>
      <c r="G55" s="141"/>
      <c r="H55" s="141"/>
      <c r="J55" s="235"/>
    </row>
    <row r="56" spans="1:10">
      <c r="A56" s="305" t="s">
        <v>204</v>
      </c>
      <c r="B56" s="288"/>
      <c r="C56" s="141"/>
      <c r="D56" s="141"/>
      <c r="E56" s="141"/>
      <c r="F56" s="141"/>
      <c r="G56" s="141"/>
      <c r="H56" s="141"/>
      <c r="J56" s="235"/>
    </row>
    <row r="57" spans="1:10">
      <c r="A57" s="305" t="s">
        <v>205</v>
      </c>
      <c r="B57" s="288"/>
      <c r="C57" s="141"/>
      <c r="D57" s="141"/>
      <c r="E57" s="141"/>
      <c r="F57" s="141"/>
      <c r="G57" s="141"/>
      <c r="H57" s="141"/>
      <c r="J57" s="235"/>
    </row>
    <row r="58" spans="1:10">
      <c r="A58" s="305" t="s">
        <v>206</v>
      </c>
      <c r="B58" s="288"/>
      <c r="C58" s="141"/>
      <c r="D58" s="141"/>
      <c r="E58" s="141"/>
      <c r="F58" s="141"/>
      <c r="G58" s="141"/>
      <c r="H58" s="141"/>
      <c r="J58" s="235"/>
    </row>
    <row r="59" spans="1:10">
      <c r="A59" s="305" t="s">
        <v>207</v>
      </c>
      <c r="B59" s="288"/>
      <c r="C59" s="141"/>
      <c r="D59" s="141"/>
      <c r="E59" s="141"/>
      <c r="F59" s="141"/>
      <c r="G59" s="139"/>
      <c r="H59" s="139"/>
      <c r="J59" s="235"/>
    </row>
    <row r="60" spans="1:10">
      <c r="A60" s="305" t="s">
        <v>208</v>
      </c>
      <c r="B60" s="288"/>
      <c r="C60" s="141"/>
      <c r="D60" s="141"/>
      <c r="E60" s="141"/>
      <c r="F60" s="141"/>
      <c r="G60" s="139"/>
      <c r="H60" s="139"/>
      <c r="J60" s="235"/>
    </row>
    <row r="61" spans="1:10">
      <c r="A61" s="309" t="s">
        <v>209</v>
      </c>
      <c r="B61" s="307"/>
      <c r="C61" s="142">
        <f>C59+C57+C55+C54</f>
        <v>0</v>
      </c>
      <c r="D61" s="142">
        <f t="shared" ref="D61:H61" si="13">D59+D57+D55+D54</f>
        <v>0</v>
      </c>
      <c r="E61" s="142">
        <f t="shared" si="13"/>
        <v>0</v>
      </c>
      <c r="F61" s="142">
        <f>F59+F57+F55+F54</f>
        <v>0</v>
      </c>
      <c r="G61" s="142">
        <f t="shared" si="13"/>
        <v>0</v>
      </c>
      <c r="H61" s="142">
        <f t="shared" si="13"/>
        <v>0</v>
      </c>
      <c r="J61" s="235"/>
    </row>
    <row r="62" spans="1:10">
      <c r="A62" s="309" t="s">
        <v>210</v>
      </c>
      <c r="B62" s="307"/>
      <c r="C62" s="142">
        <f>SUM(C50:C53)+C56+C58+C60</f>
        <v>0</v>
      </c>
      <c r="D62" s="142">
        <f t="shared" ref="D62:H62" si="14">SUM(D50:D53)+D56+D58+D60</f>
        <v>0</v>
      </c>
      <c r="E62" s="142">
        <f t="shared" si="14"/>
        <v>0</v>
      </c>
      <c r="F62" s="142">
        <f t="shared" si="14"/>
        <v>0</v>
      </c>
      <c r="G62" s="142">
        <f t="shared" si="14"/>
        <v>0</v>
      </c>
      <c r="H62" s="142">
        <f t="shared" si="14"/>
        <v>0</v>
      </c>
      <c r="J62" s="235"/>
    </row>
    <row r="63" spans="1:10">
      <c r="A63" s="301" t="s">
        <v>344</v>
      </c>
      <c r="B63" s="288"/>
      <c r="C63" s="142">
        <f>SUM(C50:C60)</f>
        <v>0</v>
      </c>
      <c r="D63" s="142">
        <f t="shared" ref="D63:E63" si="15">SUM(D50:D60)</f>
        <v>0</v>
      </c>
      <c r="E63" s="142">
        <f t="shared" si="15"/>
        <v>0</v>
      </c>
      <c r="F63" s="142">
        <f>SUM(F51:F60)</f>
        <v>0</v>
      </c>
      <c r="G63" s="142">
        <f t="shared" ref="G63:H63" si="16">SUM(G51:G60)</f>
        <v>0</v>
      </c>
      <c r="H63" s="142">
        <f t="shared" si="16"/>
        <v>0</v>
      </c>
      <c r="J63" s="235"/>
    </row>
    <row r="64" spans="1:10">
      <c r="A64" s="303" t="s">
        <v>240</v>
      </c>
      <c r="B64" s="304"/>
      <c r="C64" s="145"/>
      <c r="D64" s="145"/>
      <c r="E64" s="145"/>
      <c r="F64" s="184">
        <f t="shared" ref="F64:H64" si="17">F37-F61</f>
        <v>0</v>
      </c>
      <c r="G64" s="184">
        <f t="shared" si="17"/>
        <v>0</v>
      </c>
      <c r="H64" s="184">
        <f t="shared" si="17"/>
        <v>0</v>
      </c>
      <c r="J64" s="235"/>
    </row>
    <row r="65" spans="1:10">
      <c r="A65" s="303" t="s">
        <v>241</v>
      </c>
      <c r="B65" s="304"/>
      <c r="C65" s="145"/>
      <c r="D65" s="145"/>
      <c r="E65" s="145"/>
      <c r="F65" s="184">
        <f t="shared" ref="F65:H65" si="18">F32</f>
        <v>0</v>
      </c>
      <c r="G65" s="184">
        <f t="shared" si="18"/>
        <v>0</v>
      </c>
      <c r="H65" s="184">
        <f t="shared" si="18"/>
        <v>0</v>
      </c>
      <c r="J65" s="235"/>
    </row>
    <row r="66" spans="1:10">
      <c r="A66" s="303" t="s">
        <v>211</v>
      </c>
      <c r="B66" s="304"/>
      <c r="C66" s="145"/>
      <c r="D66" s="145"/>
      <c r="E66" s="145"/>
      <c r="F66" s="184">
        <f t="shared" ref="F66:H66" si="19">F47-F62</f>
        <v>0</v>
      </c>
      <c r="G66" s="184">
        <f t="shared" si="19"/>
        <v>0</v>
      </c>
      <c r="H66" s="184">
        <f t="shared" si="19"/>
        <v>0</v>
      </c>
      <c r="J66" s="235"/>
    </row>
    <row r="67" spans="1:10">
      <c r="A67" s="303" t="s">
        <v>56</v>
      </c>
      <c r="B67" s="304"/>
      <c r="C67" s="145"/>
      <c r="D67" s="145"/>
      <c r="E67" s="145"/>
      <c r="F67" s="184">
        <f t="shared" ref="F67:H67" si="20">F48-F63</f>
        <v>0</v>
      </c>
      <c r="G67" s="184">
        <f t="shared" si="20"/>
        <v>0</v>
      </c>
      <c r="H67" s="184">
        <f t="shared" si="20"/>
        <v>0</v>
      </c>
      <c r="J67" s="235"/>
    </row>
    <row r="68" spans="1:10">
      <c r="A68" s="9"/>
      <c r="B68" s="9"/>
      <c r="C68" s="28"/>
      <c r="D68" s="28"/>
      <c r="E68" s="28"/>
      <c r="F68" s="28"/>
      <c r="G68" s="28"/>
      <c r="H68" s="28"/>
      <c r="J68" s="235"/>
    </row>
    <row r="69" spans="1:10">
      <c r="A69" s="301" t="s">
        <v>28</v>
      </c>
      <c r="B69" s="288"/>
      <c r="C69" s="28"/>
      <c r="D69" s="28"/>
      <c r="E69" s="28"/>
      <c r="F69" s="28"/>
      <c r="G69" s="28"/>
      <c r="H69" s="28"/>
      <c r="J69" s="235"/>
    </row>
    <row r="70" spans="1:10">
      <c r="A70" s="302" t="s">
        <v>252</v>
      </c>
      <c r="B70" s="288"/>
      <c r="C70" s="138"/>
      <c r="D70" s="138"/>
      <c r="E70" s="138"/>
      <c r="F70" s="138"/>
      <c r="G70" s="138"/>
      <c r="H70" s="138"/>
      <c r="J70" s="235"/>
    </row>
    <row r="71" spans="1:10">
      <c r="A71" s="306" t="s">
        <v>14</v>
      </c>
      <c r="B71" s="307"/>
      <c r="C71" s="139"/>
      <c r="D71" s="139"/>
      <c r="E71" s="139"/>
      <c r="F71" s="139"/>
      <c r="G71" s="138">
        <f t="shared" ref="G71:G84" si="21">F71*(G$5)+F71</f>
        <v>0</v>
      </c>
      <c r="H71" s="138">
        <f t="shared" ref="H71:H84" si="22">G71*(G$5)+G71</f>
        <v>0</v>
      </c>
      <c r="J71" s="235"/>
    </row>
    <row r="72" spans="1:10">
      <c r="A72" s="306" t="s">
        <v>29</v>
      </c>
      <c r="B72" s="307"/>
      <c r="C72" s="139"/>
      <c r="D72" s="139"/>
      <c r="E72" s="139"/>
      <c r="F72" s="139"/>
      <c r="G72" s="138">
        <f t="shared" si="21"/>
        <v>0</v>
      </c>
      <c r="H72" s="138">
        <f t="shared" si="22"/>
        <v>0</v>
      </c>
      <c r="J72" s="235"/>
    </row>
    <row r="73" spans="1:10">
      <c r="A73" s="306" t="s">
        <v>30</v>
      </c>
      <c r="B73" s="307"/>
      <c r="C73" s="139"/>
      <c r="D73" s="139"/>
      <c r="E73" s="139"/>
      <c r="F73" s="139"/>
      <c r="G73" s="138">
        <f t="shared" si="21"/>
        <v>0</v>
      </c>
      <c r="H73" s="138">
        <f t="shared" si="22"/>
        <v>0</v>
      </c>
      <c r="J73" s="235"/>
    </row>
    <row r="74" spans="1:10">
      <c r="A74" s="306" t="s">
        <v>21</v>
      </c>
      <c r="B74" s="307"/>
      <c r="C74" s="139"/>
      <c r="D74" s="139"/>
      <c r="E74" s="139"/>
      <c r="F74" s="139"/>
      <c r="G74" s="139"/>
      <c r="H74" s="139"/>
      <c r="J74" s="235"/>
    </row>
    <row r="75" spans="1:10">
      <c r="A75" s="306" t="s">
        <v>70</v>
      </c>
      <c r="B75" s="307"/>
      <c r="C75" s="140"/>
      <c r="D75" s="140"/>
      <c r="E75" s="140"/>
      <c r="F75" s="138">
        <f t="shared" ref="F75:H75" si="23">0.1*SUM(F71:F73)</f>
        <v>0</v>
      </c>
      <c r="G75" s="138">
        <f t="shared" si="23"/>
        <v>0</v>
      </c>
      <c r="H75" s="138">
        <f t="shared" si="23"/>
        <v>0</v>
      </c>
      <c r="J75" s="235"/>
    </row>
    <row r="76" spans="1:10">
      <c r="A76" s="306" t="s">
        <v>22</v>
      </c>
      <c r="B76" s="307"/>
      <c r="C76" s="139"/>
      <c r="D76" s="139"/>
      <c r="E76" s="139"/>
      <c r="F76" s="139"/>
      <c r="G76" s="139"/>
      <c r="H76" s="139"/>
      <c r="J76" s="235"/>
    </row>
    <row r="77" spans="1:10">
      <c r="A77" s="306" t="s">
        <v>23</v>
      </c>
      <c r="B77" s="307"/>
      <c r="C77" s="140"/>
      <c r="D77" s="140"/>
      <c r="E77" s="140"/>
      <c r="F77" s="139"/>
      <c r="G77" s="139"/>
      <c r="H77" s="139"/>
      <c r="J77" s="235"/>
    </row>
    <row r="78" spans="1:10">
      <c r="A78" s="306" t="s">
        <v>69</v>
      </c>
      <c r="B78" s="307"/>
      <c r="C78" s="139"/>
      <c r="D78" s="139"/>
      <c r="E78" s="139"/>
      <c r="F78" s="139"/>
      <c r="G78" s="138">
        <f>F78*(G$5)+F78</f>
        <v>0</v>
      </c>
      <c r="H78" s="138">
        <f>G78*(G$5)+G78</f>
        <v>0</v>
      </c>
      <c r="J78" s="235"/>
    </row>
    <row r="79" spans="1:10">
      <c r="A79" s="150"/>
      <c r="B79" s="151" t="s">
        <v>253</v>
      </c>
      <c r="C79" s="138">
        <f>SUM(C71:C78)</f>
        <v>0</v>
      </c>
      <c r="D79" s="138">
        <f t="shared" ref="D79:H79" si="24">SUM(D71:D78)</f>
        <v>0</v>
      </c>
      <c r="E79" s="138">
        <f t="shared" si="24"/>
        <v>0</v>
      </c>
      <c r="F79" s="138">
        <f t="shared" si="24"/>
        <v>0</v>
      </c>
      <c r="G79" s="138">
        <f t="shared" si="24"/>
        <v>0</v>
      </c>
      <c r="H79" s="138">
        <f t="shared" si="24"/>
        <v>0</v>
      </c>
      <c r="J79" s="235"/>
    </row>
    <row r="80" spans="1:10">
      <c r="A80" s="302" t="s">
        <v>254</v>
      </c>
      <c r="B80" s="288"/>
      <c r="C80" s="138"/>
      <c r="D80" s="138"/>
      <c r="E80" s="138"/>
      <c r="F80" s="138"/>
      <c r="G80" s="138"/>
      <c r="H80" s="138"/>
      <c r="J80" s="235"/>
    </row>
    <row r="81" spans="1:10">
      <c r="A81" s="306" t="s">
        <v>14</v>
      </c>
      <c r="B81" s="307"/>
      <c r="C81" s="139"/>
      <c r="D81" s="139"/>
      <c r="E81" s="139"/>
      <c r="F81" s="139"/>
      <c r="G81" s="138">
        <f t="shared" ref="G81" si="25">F81*(G$5)+F81</f>
        <v>0</v>
      </c>
      <c r="H81" s="138">
        <f t="shared" ref="H81" si="26">G81*(G$5)+G81</f>
        <v>0</v>
      </c>
      <c r="J81" s="235"/>
    </row>
    <row r="82" spans="1:10">
      <c r="A82" s="306" t="s">
        <v>31</v>
      </c>
      <c r="B82" s="307"/>
      <c r="C82" s="139"/>
      <c r="D82" s="139"/>
      <c r="E82" s="139"/>
      <c r="F82" s="139"/>
      <c r="G82" s="138">
        <f t="shared" si="21"/>
        <v>0</v>
      </c>
      <c r="H82" s="138">
        <f t="shared" si="22"/>
        <v>0</v>
      </c>
      <c r="J82" s="235"/>
    </row>
    <row r="83" spans="1:10">
      <c r="A83" s="306" t="s">
        <v>32</v>
      </c>
      <c r="B83" s="307"/>
      <c r="C83" s="139"/>
      <c r="D83" s="139"/>
      <c r="E83" s="139"/>
      <c r="F83" s="139"/>
      <c r="G83" s="138">
        <f t="shared" si="21"/>
        <v>0</v>
      </c>
      <c r="H83" s="138">
        <f t="shared" si="22"/>
        <v>0</v>
      </c>
      <c r="J83" s="235"/>
    </row>
    <row r="84" spans="1:10">
      <c r="A84" s="306" t="s">
        <v>33</v>
      </c>
      <c r="B84" s="307"/>
      <c r="C84" s="139"/>
      <c r="D84" s="139"/>
      <c r="E84" s="139"/>
      <c r="F84" s="139"/>
      <c r="G84" s="138">
        <f t="shared" si="21"/>
        <v>0</v>
      </c>
      <c r="H84" s="138">
        <f t="shared" si="22"/>
        <v>0</v>
      </c>
      <c r="J84" s="235"/>
    </row>
    <row r="85" spans="1:10">
      <c r="A85" s="306" t="s">
        <v>21</v>
      </c>
      <c r="B85" s="307"/>
      <c r="C85" s="139"/>
      <c r="D85" s="139"/>
      <c r="E85" s="139"/>
      <c r="F85" s="139"/>
      <c r="G85" s="139"/>
      <c r="H85" s="139"/>
      <c r="J85" s="235"/>
    </row>
    <row r="86" spans="1:10">
      <c r="A86" s="306" t="s">
        <v>22</v>
      </c>
      <c r="B86" s="307"/>
      <c r="C86" s="139"/>
      <c r="D86" s="139"/>
      <c r="E86" s="139"/>
      <c r="F86" s="139"/>
      <c r="G86" s="139"/>
      <c r="H86" s="139"/>
      <c r="J86" s="235"/>
    </row>
    <row r="87" spans="1:10">
      <c r="A87" s="306" t="s">
        <v>23</v>
      </c>
      <c r="B87" s="307"/>
      <c r="C87" s="140"/>
      <c r="D87" s="140"/>
      <c r="E87" s="140"/>
      <c r="F87" s="139"/>
      <c r="G87" s="139"/>
      <c r="H87" s="139"/>
      <c r="J87" s="235"/>
    </row>
    <row r="88" spans="1:10">
      <c r="A88" s="306" t="s">
        <v>34</v>
      </c>
      <c r="B88" s="307"/>
      <c r="C88" s="139"/>
      <c r="D88" s="139"/>
      <c r="E88" s="139"/>
      <c r="F88" s="139"/>
      <c r="G88" s="139"/>
      <c r="H88" s="139"/>
      <c r="J88" s="235"/>
    </row>
    <row r="89" spans="1:10">
      <c r="A89" s="306" t="s">
        <v>69</v>
      </c>
      <c r="B89" s="307"/>
      <c r="C89" s="139"/>
      <c r="D89" s="139"/>
      <c r="E89" s="139"/>
      <c r="F89" s="139"/>
      <c r="G89" s="138">
        <f>F89*(G$5)+F89</f>
        <v>0</v>
      </c>
      <c r="H89" s="138">
        <f>G89*(G$5)+G89</f>
        <v>0</v>
      </c>
      <c r="J89" s="235"/>
    </row>
    <row r="90" spans="1:10">
      <c r="A90" s="306" t="s">
        <v>70</v>
      </c>
      <c r="B90" s="307"/>
      <c r="C90" s="140"/>
      <c r="D90" s="140"/>
      <c r="E90" s="140"/>
      <c r="F90" s="138">
        <f t="shared" ref="F90:H90" si="27">0.1*(F81+F82+F83+F84)</f>
        <v>0</v>
      </c>
      <c r="G90" s="138">
        <f t="shared" si="27"/>
        <v>0</v>
      </c>
      <c r="H90" s="138">
        <f t="shared" si="27"/>
        <v>0</v>
      </c>
      <c r="J90" s="235"/>
    </row>
    <row r="91" spans="1:10">
      <c r="A91" s="150"/>
      <c r="B91" s="151" t="s">
        <v>263</v>
      </c>
      <c r="C91" s="138">
        <f>SUM(C81:C90)</f>
        <v>0</v>
      </c>
      <c r="D91" s="138">
        <f t="shared" ref="D91:H91" si="28">SUM(D81:D90)</f>
        <v>0</v>
      </c>
      <c r="E91" s="138">
        <f t="shared" si="28"/>
        <v>0</v>
      </c>
      <c r="F91" s="138">
        <f t="shared" si="28"/>
        <v>0</v>
      </c>
      <c r="G91" s="138">
        <f t="shared" si="28"/>
        <v>0</v>
      </c>
      <c r="H91" s="138">
        <f t="shared" si="28"/>
        <v>0</v>
      </c>
      <c r="J91" s="235"/>
    </row>
    <row r="92" spans="1:10">
      <c r="A92" s="301" t="s">
        <v>35</v>
      </c>
      <c r="B92" s="288"/>
      <c r="C92" s="138">
        <f>C91+C79</f>
        <v>0</v>
      </c>
      <c r="D92" s="138">
        <f t="shared" ref="D92:H92" si="29">D91+D79</f>
        <v>0</v>
      </c>
      <c r="E92" s="138">
        <f t="shared" si="29"/>
        <v>0</v>
      </c>
      <c r="F92" s="138">
        <f t="shared" si="29"/>
        <v>0</v>
      </c>
      <c r="G92" s="138">
        <f t="shared" si="29"/>
        <v>0</v>
      </c>
      <c r="H92" s="138">
        <f t="shared" si="29"/>
        <v>0</v>
      </c>
      <c r="J92" s="235"/>
    </row>
    <row r="93" spans="1:10">
      <c r="A93" s="302" t="s">
        <v>36</v>
      </c>
      <c r="B93" s="288"/>
      <c r="C93" s="138"/>
      <c r="D93" s="138"/>
      <c r="E93" s="138"/>
      <c r="F93" s="138"/>
      <c r="G93" s="138"/>
      <c r="H93" s="138"/>
      <c r="J93" s="235"/>
    </row>
    <row r="94" spans="1:10">
      <c r="A94" s="306" t="s">
        <v>226</v>
      </c>
      <c r="B94" s="307"/>
      <c r="C94" s="139"/>
      <c r="D94" s="139"/>
      <c r="E94" s="139"/>
      <c r="F94" s="140"/>
      <c r="G94" s="140"/>
      <c r="H94" s="140"/>
      <c r="J94" s="235"/>
    </row>
    <row r="95" spans="1:10">
      <c r="A95" s="306" t="s">
        <v>25</v>
      </c>
      <c r="B95" s="307"/>
      <c r="C95" s="141"/>
      <c r="D95" s="141"/>
      <c r="E95" s="141"/>
      <c r="F95" s="141"/>
      <c r="G95" s="139"/>
      <c r="H95" s="139"/>
      <c r="J95" s="235"/>
    </row>
    <row r="96" spans="1:10">
      <c r="A96" s="306" t="s">
        <v>37</v>
      </c>
      <c r="B96" s="307"/>
      <c r="C96" s="141"/>
      <c r="D96" s="141"/>
      <c r="E96" s="141"/>
      <c r="F96" s="141"/>
      <c r="G96" s="139"/>
      <c r="H96" s="139"/>
      <c r="J96" s="235"/>
    </row>
    <row r="97" spans="1:10">
      <c r="A97" s="306" t="s">
        <v>27</v>
      </c>
      <c r="B97" s="307"/>
      <c r="C97" s="141"/>
      <c r="D97" s="141"/>
      <c r="E97" s="141"/>
      <c r="F97" s="141"/>
      <c r="G97" s="141"/>
      <c r="H97" s="141"/>
      <c r="J97" s="235"/>
    </row>
    <row r="98" spans="1:10">
      <c r="A98" s="306" t="s">
        <v>257</v>
      </c>
      <c r="B98" s="307"/>
      <c r="C98" s="141"/>
      <c r="D98" s="141"/>
      <c r="E98" s="141"/>
      <c r="F98" s="141"/>
      <c r="G98" s="141"/>
      <c r="H98" s="141"/>
      <c r="J98" s="235"/>
    </row>
    <row r="99" spans="1:10">
      <c r="A99" s="306" t="s">
        <v>258</v>
      </c>
      <c r="B99" s="307"/>
      <c r="C99" s="141"/>
      <c r="D99" s="141"/>
      <c r="E99" s="141"/>
      <c r="F99" s="141"/>
      <c r="G99" s="141"/>
      <c r="H99" s="141"/>
      <c r="J99" s="235"/>
    </row>
    <row r="100" spans="1:10">
      <c r="A100" s="306" t="s">
        <v>259</v>
      </c>
      <c r="B100" s="310"/>
      <c r="C100" s="142">
        <f>'WCS-Page 2'!C23</f>
        <v>0</v>
      </c>
      <c r="D100" s="142">
        <f>'WCS-Page 2'!D23</f>
        <v>0</v>
      </c>
      <c r="E100" s="142">
        <f>'WCS-Page 2'!E23</f>
        <v>0</v>
      </c>
      <c r="F100" s="142">
        <f>'WCS-Page 2'!F23</f>
        <v>0</v>
      </c>
      <c r="G100" s="142">
        <f>'WCS-Page 2'!G23</f>
        <v>0</v>
      </c>
      <c r="H100" s="142">
        <f>'WCS-Page 2'!H23</f>
        <v>0</v>
      </c>
      <c r="J100" s="235"/>
    </row>
    <row r="101" spans="1:10">
      <c r="A101" s="306" t="s">
        <v>260</v>
      </c>
      <c r="B101" s="310"/>
      <c r="C101" s="142">
        <f>'WCS-Page 2'!C24</f>
        <v>0</v>
      </c>
      <c r="D101" s="142">
        <f>'WCS-Page 2'!D24</f>
        <v>0</v>
      </c>
      <c r="E101" s="142">
        <f>'WCS-Page 2'!E24</f>
        <v>0</v>
      </c>
      <c r="F101" s="142">
        <f>'WCS-Page 2'!F24</f>
        <v>0</v>
      </c>
      <c r="G101" s="142">
        <f>'WCS-Page 2'!G24</f>
        <v>0</v>
      </c>
      <c r="H101" s="142">
        <f>'WCS-Page 2'!H24</f>
        <v>0</v>
      </c>
      <c r="J101" s="235"/>
    </row>
    <row r="102" spans="1:10">
      <c r="A102" s="306" t="s">
        <v>261</v>
      </c>
      <c r="B102" s="307"/>
      <c r="C102" s="143"/>
      <c r="D102" s="143"/>
      <c r="E102" s="143"/>
      <c r="F102" s="143"/>
      <c r="G102" s="139"/>
      <c r="H102" s="139"/>
      <c r="J102" s="235"/>
    </row>
    <row r="103" spans="1:10">
      <c r="A103" s="306" t="s">
        <v>262</v>
      </c>
      <c r="B103" s="307"/>
      <c r="C103" s="143"/>
      <c r="D103" s="143"/>
      <c r="E103" s="143"/>
      <c r="F103" s="143"/>
      <c r="G103" s="139"/>
      <c r="H103" s="139"/>
      <c r="J103" s="235"/>
    </row>
    <row r="104" spans="1:10">
      <c r="A104" s="301" t="s">
        <v>345</v>
      </c>
      <c r="B104" s="288"/>
      <c r="C104" s="142">
        <f>SUM(C94:C103)</f>
        <v>0</v>
      </c>
      <c r="D104" s="142">
        <f t="shared" ref="D104:E104" si="30">SUM(D94:D103)</f>
        <v>0</v>
      </c>
      <c r="E104" s="142">
        <f t="shared" si="30"/>
        <v>0</v>
      </c>
      <c r="F104" s="142">
        <f t="shared" ref="F104:H104" si="31">SUM(F95:F103)</f>
        <v>0</v>
      </c>
      <c r="G104" s="142">
        <f t="shared" si="31"/>
        <v>0</v>
      </c>
      <c r="H104" s="142">
        <f t="shared" si="31"/>
        <v>0</v>
      </c>
      <c r="J104" s="235"/>
    </row>
    <row r="105" spans="1:10">
      <c r="A105" s="303" t="s">
        <v>255</v>
      </c>
      <c r="B105" s="304"/>
      <c r="C105" s="145"/>
      <c r="D105" s="145"/>
      <c r="E105" s="145"/>
      <c r="F105" s="184">
        <f>F79-F99-F100-F102</f>
        <v>0</v>
      </c>
      <c r="G105" s="184">
        <f>G79-G99-G100-G102</f>
        <v>0</v>
      </c>
      <c r="H105" s="184">
        <f>H79-H99-H100-H102</f>
        <v>0</v>
      </c>
      <c r="J105" s="235"/>
    </row>
    <row r="106" spans="1:10">
      <c r="A106" s="303" t="s">
        <v>256</v>
      </c>
      <c r="B106" s="304"/>
      <c r="C106" s="145"/>
      <c r="D106" s="145"/>
      <c r="E106" s="145"/>
      <c r="F106" s="184">
        <f>F91-F95-F96-F97-F98-F101-F103</f>
        <v>0</v>
      </c>
      <c r="G106" s="184">
        <f>G91-G95-G96-G97-G98-G101-G103</f>
        <v>0</v>
      </c>
      <c r="H106" s="184">
        <f>H91-H95-H96-H97-H98-H101-H103</f>
        <v>0</v>
      </c>
      <c r="J106" s="235"/>
    </row>
    <row r="107" spans="1:10">
      <c r="A107" s="303" t="s">
        <v>161</v>
      </c>
      <c r="B107" s="304"/>
      <c r="C107" s="145"/>
      <c r="D107" s="145"/>
      <c r="E107" s="145"/>
      <c r="F107" s="184">
        <f>F92-F104</f>
        <v>0</v>
      </c>
      <c r="G107" s="184">
        <f>G92-G104</f>
        <v>0</v>
      </c>
      <c r="H107" s="184">
        <f>H92-H104</f>
        <v>0</v>
      </c>
      <c r="J107" s="235"/>
    </row>
    <row r="108" spans="1:10">
      <c r="A108" s="126"/>
      <c r="B108" s="126"/>
      <c r="C108" s="138"/>
      <c r="D108" s="138"/>
      <c r="E108" s="138"/>
      <c r="F108" s="138"/>
      <c r="G108" s="138"/>
      <c r="H108" s="138"/>
      <c r="J108" s="235"/>
    </row>
    <row r="109" spans="1:10">
      <c r="A109" s="303" t="s">
        <v>48</v>
      </c>
      <c r="B109" s="304"/>
      <c r="C109" s="183">
        <f>-C15+C20-C48+C63-C92+C104</f>
        <v>0</v>
      </c>
      <c r="D109" s="183">
        <f t="shared" ref="D109:E109" si="32">-D15+D20-D48+D63-D92+D104</f>
        <v>0</v>
      </c>
      <c r="E109" s="183">
        <f t="shared" si="32"/>
        <v>0</v>
      </c>
      <c r="F109" s="140"/>
      <c r="G109" s="140"/>
      <c r="H109" s="140"/>
      <c r="J109" s="28"/>
    </row>
    <row r="110" spans="1:10" ht="9" customHeight="1">
      <c r="A110" s="9"/>
      <c r="B110" s="9"/>
      <c r="C110" s="28"/>
      <c r="D110" s="28"/>
      <c r="E110" s="28"/>
      <c r="F110" s="28"/>
      <c r="G110" s="28"/>
      <c r="H110" s="28"/>
    </row>
    <row r="111" spans="1:10">
      <c r="A111" s="299" t="s">
        <v>162</v>
      </c>
      <c r="B111" s="300"/>
      <c r="C111" s="300"/>
      <c r="D111" s="300"/>
      <c r="E111" s="300"/>
      <c r="F111" s="300"/>
      <c r="G111" s="300"/>
      <c r="H111" s="300"/>
    </row>
    <row r="112" spans="1:10">
      <c r="A112" s="300"/>
      <c r="B112" s="300"/>
      <c r="C112" s="300"/>
      <c r="D112" s="300"/>
      <c r="E112" s="300"/>
      <c r="F112" s="300"/>
      <c r="G112" s="300"/>
      <c r="H112" s="300"/>
    </row>
    <row r="113" spans="1:8">
      <c r="A113" s="300"/>
      <c r="B113" s="300"/>
      <c r="C113" s="300"/>
      <c r="D113" s="300"/>
      <c r="E113" s="300"/>
      <c r="F113" s="300"/>
      <c r="G113" s="300"/>
      <c r="H113" s="300"/>
    </row>
    <row r="114" spans="1:8" ht="17.25">
      <c r="A114" s="33" t="s">
        <v>38</v>
      </c>
      <c r="B114" s="265" t="s">
        <v>75</v>
      </c>
      <c r="C114" s="265"/>
      <c r="D114" s="265"/>
      <c r="E114" s="265"/>
      <c r="F114" s="265"/>
      <c r="G114" s="265"/>
      <c r="H114" s="265"/>
    </row>
    <row r="115" spans="1:8" ht="17.25">
      <c r="A115" s="33" t="s">
        <v>43</v>
      </c>
      <c r="B115" s="265" t="s">
        <v>74</v>
      </c>
      <c r="C115" s="265"/>
      <c r="D115" s="265"/>
      <c r="E115" s="265"/>
      <c r="F115" s="265"/>
      <c r="G115" s="265"/>
      <c r="H115" s="265"/>
    </row>
    <row r="116" spans="1:8" ht="17.25">
      <c r="A116" s="33" t="s">
        <v>45</v>
      </c>
      <c r="B116" t="s">
        <v>163</v>
      </c>
    </row>
    <row r="117" spans="1:8" ht="17.25">
      <c r="A117" s="33" t="s">
        <v>72</v>
      </c>
      <c r="B117" t="s">
        <v>65</v>
      </c>
    </row>
    <row r="118" spans="1:8" ht="17.25">
      <c r="A118" s="33" t="s">
        <v>73</v>
      </c>
      <c r="B118" t="s">
        <v>67</v>
      </c>
      <c r="F118" s="270" t="s">
        <v>337</v>
      </c>
      <c r="G118" s="271"/>
    </row>
  </sheetData>
  <mergeCells count="97">
    <mergeCell ref="A55:B55"/>
    <mergeCell ref="A56:B56"/>
    <mergeCell ref="A74:B74"/>
    <mergeCell ref="A75:B75"/>
    <mergeCell ref="A106:B106"/>
    <mergeCell ref="A99:B99"/>
    <mergeCell ref="A101:B101"/>
    <mergeCell ref="A102:B102"/>
    <mergeCell ref="A100:B100"/>
    <mergeCell ref="A103:B103"/>
    <mergeCell ref="A105:B105"/>
    <mergeCell ref="A95:B95"/>
    <mergeCell ref="A96:B96"/>
    <mergeCell ref="A87:B87"/>
    <mergeCell ref="A88:B88"/>
    <mergeCell ref="A89:B89"/>
    <mergeCell ref="A86:B86"/>
    <mergeCell ref="A77:B77"/>
    <mergeCell ref="A78:B78"/>
    <mergeCell ref="A97:B97"/>
    <mergeCell ref="A98:B98"/>
    <mergeCell ref="A90:B90"/>
    <mergeCell ref="A94:B94"/>
    <mergeCell ref="A31:B31"/>
    <mergeCell ref="A26:B26"/>
    <mergeCell ref="A76:B76"/>
    <mergeCell ref="A66:B66"/>
    <mergeCell ref="A67:B67"/>
    <mergeCell ref="A69:B69"/>
    <mergeCell ref="A34:B34"/>
    <mergeCell ref="A35:B35"/>
    <mergeCell ref="A36:B36"/>
    <mergeCell ref="A64:B64"/>
    <mergeCell ref="A42:B42"/>
    <mergeCell ref="A48:B48"/>
    <mergeCell ref="A58:B58"/>
    <mergeCell ref="A59:B59"/>
    <mergeCell ref="A61:B61"/>
    <mergeCell ref="A62:B62"/>
    <mergeCell ref="A46:B46"/>
    <mergeCell ref="A38:B38"/>
    <mergeCell ref="A39:B39"/>
    <mergeCell ref="A40:B40"/>
    <mergeCell ref="A41:B41"/>
    <mergeCell ref="A11:B11"/>
    <mergeCell ref="A12:B12"/>
    <mergeCell ref="A13:B13"/>
    <mergeCell ref="A14:B14"/>
    <mergeCell ref="A17:B17"/>
    <mergeCell ref="A65:B65"/>
    <mergeCell ref="A23:B23"/>
    <mergeCell ref="A20:B20"/>
    <mergeCell ref="A21:B21"/>
    <mergeCell ref="A15:B15"/>
    <mergeCell ref="A18:B18"/>
    <mergeCell ref="A19:B19"/>
    <mergeCell ref="A60:B60"/>
    <mergeCell ref="A24:B24"/>
    <mergeCell ref="A50:B50"/>
    <mergeCell ref="A51:B51"/>
    <mergeCell ref="A52:B52"/>
    <mergeCell ref="A53:B53"/>
    <mergeCell ref="A43:B43"/>
    <mergeCell ref="A44:B44"/>
    <mergeCell ref="A45:B45"/>
    <mergeCell ref="A57:B57"/>
    <mergeCell ref="B115:H115"/>
    <mergeCell ref="A27:B27"/>
    <mergeCell ref="A28:B28"/>
    <mergeCell ref="A29:B29"/>
    <mergeCell ref="A30:B30"/>
    <mergeCell ref="A33:B33"/>
    <mergeCell ref="A83:B83"/>
    <mergeCell ref="A84:B84"/>
    <mergeCell ref="A85:B85"/>
    <mergeCell ref="A71:B71"/>
    <mergeCell ref="A72:B72"/>
    <mergeCell ref="A73:B73"/>
    <mergeCell ref="A82:B82"/>
    <mergeCell ref="A81:B81"/>
    <mergeCell ref="A80:B80"/>
    <mergeCell ref="F118:G118"/>
    <mergeCell ref="D2:H2"/>
    <mergeCell ref="F6:H6"/>
    <mergeCell ref="A111:H113"/>
    <mergeCell ref="B114:H114"/>
    <mergeCell ref="A10:B10"/>
    <mergeCell ref="A16:B16"/>
    <mergeCell ref="A25:B25"/>
    <mergeCell ref="A49:B49"/>
    <mergeCell ref="A70:B70"/>
    <mergeCell ref="A93:B93"/>
    <mergeCell ref="A107:B107"/>
    <mergeCell ref="A109:B109"/>
    <mergeCell ref="A104:B104"/>
    <mergeCell ref="A92:B92"/>
    <mergeCell ref="A63:B63"/>
  </mergeCells>
  <pageMargins left="0.16" right="0.31496062992125984" top="0.25" bottom="0.26" header="0.25"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62"/>
      <c r="E1" s="262"/>
      <c r="F1" s="262"/>
      <c r="G1" s="262"/>
      <c r="I1" s="188" t="s">
        <v>323</v>
      </c>
    </row>
    <row r="2" spans="1:9">
      <c r="B2" s="311" t="s">
        <v>324</v>
      </c>
      <c r="C2" s="311"/>
    </row>
    <row r="3" spans="1:9" ht="45" customHeight="1">
      <c r="A3" s="120" t="s">
        <v>166</v>
      </c>
      <c r="B3" s="258"/>
      <c r="C3" s="258"/>
      <c r="D3" s="258"/>
      <c r="E3" s="258"/>
      <c r="F3" s="258"/>
      <c r="G3" s="258"/>
      <c r="H3" s="258"/>
      <c r="I3" s="258"/>
    </row>
    <row r="4" spans="1:9" ht="45" customHeight="1">
      <c r="A4" s="120" t="s">
        <v>167</v>
      </c>
      <c r="B4" s="258"/>
      <c r="C4" s="258"/>
      <c r="D4" s="258"/>
      <c r="E4" s="258"/>
      <c r="F4" s="258"/>
      <c r="G4" s="258"/>
      <c r="H4" s="258"/>
      <c r="I4" s="258"/>
    </row>
    <row r="5" spans="1:9" ht="45" customHeight="1">
      <c r="A5" s="120" t="s">
        <v>168</v>
      </c>
      <c r="B5" s="258"/>
      <c r="C5" s="258"/>
      <c r="D5" s="258"/>
      <c r="E5" s="258"/>
      <c r="F5" s="258"/>
      <c r="G5" s="258"/>
      <c r="H5" s="258"/>
      <c r="I5" s="258"/>
    </row>
    <row r="6" spans="1:9" ht="45" customHeight="1">
      <c r="A6" s="120" t="s">
        <v>169</v>
      </c>
      <c r="B6" s="258"/>
      <c r="C6" s="258"/>
      <c r="D6" s="258"/>
      <c r="E6" s="258"/>
      <c r="F6" s="258"/>
      <c r="G6" s="258"/>
      <c r="H6" s="258"/>
      <c r="I6" s="258"/>
    </row>
    <row r="7" spans="1:9" ht="45" customHeight="1">
      <c r="A7" s="120" t="s">
        <v>170</v>
      </c>
      <c r="B7" s="258"/>
      <c r="C7" s="258"/>
      <c r="D7" s="258"/>
      <c r="E7" s="258"/>
      <c r="F7" s="258"/>
      <c r="G7" s="258"/>
      <c r="H7" s="258"/>
      <c r="I7" s="258"/>
    </row>
    <row r="8" spans="1:9" ht="45" customHeight="1">
      <c r="A8" s="120" t="s">
        <v>171</v>
      </c>
      <c r="B8" s="258"/>
      <c r="C8" s="258"/>
      <c r="D8" s="258"/>
      <c r="E8" s="258"/>
      <c r="F8" s="258"/>
      <c r="G8" s="258"/>
      <c r="H8" s="258"/>
      <c r="I8" s="258"/>
    </row>
    <row r="9" spans="1:9" ht="45" customHeight="1">
      <c r="A9" s="120" t="s">
        <v>172</v>
      </c>
      <c r="B9" s="258"/>
      <c r="C9" s="258"/>
      <c r="D9" s="258"/>
      <c r="E9" s="258"/>
      <c r="F9" s="258"/>
      <c r="G9" s="258"/>
      <c r="H9" s="258"/>
      <c r="I9" s="258"/>
    </row>
    <row r="10" spans="1:9" ht="45" customHeight="1">
      <c r="A10" s="120" t="s">
        <v>173</v>
      </c>
      <c r="B10" s="258"/>
      <c r="C10" s="258"/>
      <c r="D10" s="258"/>
      <c r="E10" s="258"/>
      <c r="F10" s="258"/>
      <c r="G10" s="258"/>
      <c r="H10" s="258"/>
      <c r="I10" s="258"/>
    </row>
    <row r="11" spans="1:9" ht="45" customHeight="1">
      <c r="A11" s="120" t="s">
        <v>174</v>
      </c>
      <c r="B11" s="258"/>
      <c r="C11" s="258"/>
      <c r="D11" s="258"/>
      <c r="E11" s="258"/>
      <c r="F11" s="258"/>
      <c r="G11" s="258"/>
      <c r="H11" s="258"/>
      <c r="I11" s="258"/>
    </row>
    <row r="12" spans="1:9" ht="45" customHeight="1">
      <c r="A12" s="120" t="s">
        <v>175</v>
      </c>
      <c r="B12" s="258"/>
      <c r="C12" s="258"/>
      <c r="D12" s="258"/>
      <c r="E12" s="258"/>
      <c r="F12" s="258"/>
      <c r="G12" s="258"/>
      <c r="H12" s="258"/>
      <c r="I12" s="258"/>
    </row>
    <row r="13" spans="1:9" ht="45" customHeight="1">
      <c r="A13" s="120" t="s">
        <v>176</v>
      </c>
      <c r="B13" s="258"/>
      <c r="C13" s="258"/>
      <c r="D13" s="258"/>
      <c r="E13" s="258"/>
      <c r="F13" s="258"/>
      <c r="G13" s="258"/>
      <c r="H13" s="258"/>
      <c r="I13" s="258"/>
    </row>
    <row r="14" spans="1:9" ht="45" customHeight="1">
      <c r="A14" s="120" t="s">
        <v>177</v>
      </c>
      <c r="B14" s="258"/>
      <c r="C14" s="258"/>
      <c r="D14" s="258"/>
      <c r="E14" s="258"/>
      <c r="F14" s="258"/>
      <c r="G14" s="258"/>
      <c r="H14" s="258"/>
      <c r="I14" s="258"/>
    </row>
    <row r="15" spans="1:9" ht="45" customHeight="1">
      <c r="A15" s="120" t="s">
        <v>178</v>
      </c>
      <c r="B15" s="258"/>
      <c r="C15" s="258"/>
      <c r="D15" s="258"/>
      <c r="E15" s="258"/>
      <c r="F15" s="258"/>
      <c r="G15" s="258"/>
      <c r="H15" s="258"/>
      <c r="I15" s="258"/>
    </row>
    <row r="16" spans="1:9" ht="45" customHeight="1">
      <c r="A16" s="120" t="s">
        <v>179</v>
      </c>
      <c r="B16" s="258"/>
      <c r="C16" s="258"/>
      <c r="D16" s="258"/>
      <c r="E16" s="258"/>
      <c r="F16" s="258"/>
      <c r="G16" s="258"/>
      <c r="H16" s="258"/>
      <c r="I16" s="258"/>
    </row>
    <row r="17" spans="1:9" ht="45" customHeight="1">
      <c r="A17" s="120" t="s">
        <v>180</v>
      </c>
      <c r="B17" s="258"/>
      <c r="C17" s="258"/>
      <c r="D17" s="258"/>
      <c r="E17" s="258"/>
      <c r="F17" s="258"/>
      <c r="G17" s="258"/>
      <c r="H17" s="258"/>
      <c r="I17" s="258"/>
    </row>
  </sheetData>
  <mergeCells count="17">
    <mergeCell ref="B7:I7"/>
    <mergeCell ref="D1:G1"/>
    <mergeCell ref="B3:I3"/>
    <mergeCell ref="B4:I4"/>
    <mergeCell ref="B5:I5"/>
    <mergeCell ref="B6:I6"/>
    <mergeCell ref="B2:C2"/>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H59"/>
  <sheetViews>
    <sheetView topLeftCell="A7" workbookViewId="0">
      <selection activeCell="A17" sqref="A17:XFD17"/>
    </sheetView>
  </sheetViews>
  <sheetFormatPr defaultRowHeight="15"/>
  <cols>
    <col min="1" max="1" width="43.85546875" customWidth="1"/>
    <col min="2" max="2" width="11.28515625" customWidth="1"/>
    <col min="3" max="5" width="12" customWidth="1"/>
  </cols>
  <sheetData>
    <row r="1" spans="1:7">
      <c r="D1" s="189"/>
      <c r="E1" s="188" t="s">
        <v>325</v>
      </c>
    </row>
    <row r="2" spans="1:7">
      <c r="A2" s="189" t="s">
        <v>326</v>
      </c>
      <c r="E2" s="188"/>
    </row>
    <row r="3" spans="1:7">
      <c r="A3" s="95"/>
      <c r="B3" s="95"/>
      <c r="C3" s="95" t="str">
        <f>'Financial Projection- Page 3'!F7</f>
        <v>Rate year 1</v>
      </c>
      <c r="D3" s="95" t="str">
        <f>'Financial Projection- Page 3'!G7</f>
        <v>Rate year 2</v>
      </c>
      <c r="E3" s="95" t="str">
        <f>'Financial Projection- Page 3'!H7</f>
        <v>Rate year 3</v>
      </c>
    </row>
    <row r="4" spans="1:7">
      <c r="A4" s="95" t="s">
        <v>111</v>
      </c>
      <c r="B4" s="95"/>
      <c r="C4" s="95">
        <f>'Financial Projection- Page 3'!F8</f>
        <v>1</v>
      </c>
      <c r="D4" s="95">
        <f>'Financial Projection- Page 3'!G8</f>
        <v>2</v>
      </c>
      <c r="E4" s="95">
        <f>'Financial Projection- Page 3'!H8</f>
        <v>3</v>
      </c>
    </row>
    <row r="5" spans="1:7">
      <c r="A5" s="95" t="s">
        <v>159</v>
      </c>
      <c r="B5" s="95"/>
      <c r="C5" s="96"/>
      <c r="D5" s="95"/>
      <c r="E5" s="95"/>
    </row>
    <row r="6" spans="1:7">
      <c r="A6" s="97" t="s">
        <v>112</v>
      </c>
      <c r="B6" s="95"/>
      <c r="C6" s="96">
        <f>'Financial Projection- Page 3'!F21</f>
        <v>0</v>
      </c>
      <c r="D6" s="96">
        <f>'Financial Projection- Page 3'!G21</f>
        <v>0</v>
      </c>
      <c r="E6" s="96">
        <f>'Financial Projection- Page 3'!H21</f>
        <v>0</v>
      </c>
    </row>
    <row r="7" spans="1:7">
      <c r="A7" s="194" t="s">
        <v>113</v>
      </c>
      <c r="B7" s="195"/>
      <c r="C7" s="195">
        <f>'Overview-Page 1'!H10</f>
        <v>0</v>
      </c>
      <c r="D7" s="195">
        <f>C7</f>
        <v>0</v>
      </c>
      <c r="E7" s="195">
        <f>D7</f>
        <v>0</v>
      </c>
    </row>
    <row r="8" spans="1:7">
      <c r="A8" s="192" t="s">
        <v>124</v>
      </c>
      <c r="B8" s="193"/>
      <c r="C8" s="253" t="e">
        <f>C6/C7/4</f>
        <v>#DIV/0!</v>
      </c>
      <c r="D8" s="253" t="e">
        <f>D6/D7/4</f>
        <v>#DIV/0!</v>
      </c>
      <c r="E8" s="253" t="e">
        <f>E6/E7/4</f>
        <v>#DIV/0!</v>
      </c>
    </row>
    <row r="9" spans="1:7">
      <c r="A9" s="95"/>
      <c r="B9" s="95"/>
      <c r="C9" s="95"/>
      <c r="D9" s="95"/>
      <c r="E9" s="95"/>
    </row>
    <row r="10" spans="1:7">
      <c r="A10" s="99" t="s">
        <v>114</v>
      </c>
      <c r="B10" s="95"/>
      <c r="C10" s="95"/>
      <c r="D10" s="95"/>
      <c r="E10" s="95"/>
      <c r="G10" s="235"/>
    </row>
    <row r="11" spans="1:7">
      <c r="A11" s="240" t="s">
        <v>349</v>
      </c>
      <c r="B11" s="242" t="s">
        <v>350</v>
      </c>
      <c r="C11" s="96">
        <f>'Financial Projection- Page 3'!F15</f>
        <v>0</v>
      </c>
      <c r="D11" s="96">
        <f>'Financial Projection- Page 3'!G15</f>
        <v>0</v>
      </c>
      <c r="E11" s="96">
        <f>'Financial Projection- Page 3'!H15</f>
        <v>0</v>
      </c>
      <c r="G11" s="247"/>
    </row>
    <row r="12" spans="1:7">
      <c r="A12" s="240" t="s">
        <v>351</v>
      </c>
      <c r="B12" s="242" t="s">
        <v>352</v>
      </c>
      <c r="C12" s="96">
        <f>'Financial Projection- Page 3'!F67</f>
        <v>0</v>
      </c>
      <c r="D12" s="96">
        <f>'Financial Projection- Page 3'!G67</f>
        <v>0</v>
      </c>
      <c r="E12" s="96">
        <f>'Financial Projection- Page 3'!H67</f>
        <v>0</v>
      </c>
      <c r="G12" s="247"/>
    </row>
    <row r="13" spans="1:7" ht="15.75">
      <c r="A13" s="240" t="s">
        <v>353</v>
      </c>
      <c r="B13" s="243" t="s">
        <v>354</v>
      </c>
      <c r="C13" s="96">
        <f>'Financial Projection- Page 3'!F57+'Financial Projection- Page 3'!F58</f>
        <v>0</v>
      </c>
      <c r="D13" s="96">
        <f>'Financial Projection- Page 3'!G57+'Financial Projection- Page 3'!G58</f>
        <v>0</v>
      </c>
      <c r="E13" s="96">
        <f>'Financial Projection- Page 3'!H57+'Financial Projection- Page 3'!H58</f>
        <v>0</v>
      </c>
      <c r="G13" s="247"/>
    </row>
    <row r="14" spans="1:7">
      <c r="A14" s="252" t="s">
        <v>355</v>
      </c>
      <c r="B14" s="242" t="s">
        <v>356</v>
      </c>
      <c r="C14" s="96">
        <f>'Financial Projection- Page 3'!F54</f>
        <v>0</v>
      </c>
      <c r="D14" s="96">
        <f>'Financial Projection- Page 3'!G54</f>
        <v>0</v>
      </c>
      <c r="E14" s="96">
        <f>'Financial Projection- Page 3'!H54</f>
        <v>0</v>
      </c>
      <c r="G14" s="248"/>
    </row>
    <row r="15" spans="1:7">
      <c r="A15" s="244" t="s">
        <v>357</v>
      </c>
      <c r="B15" s="245" t="s">
        <v>358</v>
      </c>
      <c r="C15" s="96">
        <f>SUM(C11:C14)</f>
        <v>0</v>
      </c>
      <c r="D15" s="96">
        <f t="shared" ref="D15:E15" si="0">SUM(D11:D14)</f>
        <v>0</v>
      </c>
      <c r="E15" s="96">
        <f t="shared" si="0"/>
        <v>0</v>
      </c>
      <c r="G15" s="247"/>
    </row>
    <row r="16" spans="1:7">
      <c r="A16" s="97" t="s">
        <v>115</v>
      </c>
      <c r="B16" s="242" t="s">
        <v>359</v>
      </c>
      <c r="C16" s="123" t="e">
        <f>C15/C12</f>
        <v>#DIV/0!</v>
      </c>
      <c r="D16" s="123" t="e">
        <f t="shared" ref="D16:E16" si="1">D15/D12</f>
        <v>#DIV/0!</v>
      </c>
      <c r="E16" s="123" t="e">
        <f t="shared" si="1"/>
        <v>#DIV/0!</v>
      </c>
      <c r="G16" s="249"/>
    </row>
    <row r="17" spans="1:8">
      <c r="A17" s="97" t="s">
        <v>363</v>
      </c>
      <c r="B17" s="242" t="s">
        <v>360</v>
      </c>
      <c r="C17" s="254" t="e">
        <f>C44</f>
        <v>#DIV/0!</v>
      </c>
      <c r="D17" s="254" t="e">
        <f t="shared" ref="D17:E17" si="2">D44</f>
        <v>#DIV/0!</v>
      </c>
      <c r="E17" s="254" t="e">
        <f t="shared" si="2"/>
        <v>#DIV/0!</v>
      </c>
      <c r="G17" s="250"/>
    </row>
    <row r="18" spans="1:8">
      <c r="A18" s="192" t="s">
        <v>361</v>
      </c>
      <c r="B18" s="246" t="s">
        <v>364</v>
      </c>
      <c r="C18" s="253" t="e">
        <f>C17*C16</f>
        <v>#DIV/0!</v>
      </c>
      <c r="D18" s="253" t="e">
        <f>D17*D16</f>
        <v>#DIV/0!</v>
      </c>
      <c r="E18" s="253" t="e">
        <f>E17*E16</f>
        <v>#DIV/0!</v>
      </c>
      <c r="G18" s="251"/>
    </row>
    <row r="19" spans="1:8">
      <c r="A19" s="97" t="s">
        <v>346</v>
      </c>
      <c r="B19" s="95"/>
      <c r="C19" s="124">
        <f>'Overview-Page 1'!H42/1000</f>
        <v>0</v>
      </c>
      <c r="D19" s="124">
        <f>'Overview-Page 1'!I42/1000</f>
        <v>0</v>
      </c>
      <c r="E19" s="124">
        <f>'Overview-Page 1'!J42/1000</f>
        <v>0</v>
      </c>
      <c r="G19" s="235"/>
    </row>
    <row r="20" spans="1:8">
      <c r="A20" s="97" t="s">
        <v>160</v>
      </c>
      <c r="B20" s="95"/>
      <c r="C20" s="96" t="e">
        <f>C18*C19</f>
        <v>#DIV/0!</v>
      </c>
      <c r="D20" s="96" t="e">
        <f>D18*D19</f>
        <v>#DIV/0!</v>
      </c>
      <c r="E20" s="96" t="e">
        <f>E18*E19</f>
        <v>#DIV/0!</v>
      </c>
    </row>
    <row r="21" spans="1:8">
      <c r="A21" s="95"/>
      <c r="B21" s="95"/>
      <c r="C21" s="95"/>
      <c r="D21" s="95"/>
      <c r="E21" s="95"/>
    </row>
    <row r="22" spans="1:8">
      <c r="A22" s="99" t="s">
        <v>116</v>
      </c>
      <c r="B22" s="95"/>
      <c r="C22" s="95"/>
      <c r="D22" s="95"/>
      <c r="E22" s="95"/>
    </row>
    <row r="23" spans="1:8">
      <c r="A23" s="147" t="s">
        <v>242</v>
      </c>
      <c r="B23" s="95"/>
      <c r="C23" s="95"/>
      <c r="D23" s="95"/>
      <c r="E23" s="95"/>
    </row>
    <row r="24" spans="1:8">
      <c r="A24" s="97" t="s">
        <v>243</v>
      </c>
      <c r="B24" s="95"/>
      <c r="C24" s="96">
        <f>'Financial Projection- Page 3'!F65</f>
        <v>0</v>
      </c>
      <c r="D24" s="96">
        <f>'Financial Projection- Page 3'!G65</f>
        <v>0</v>
      </c>
      <c r="E24" s="96">
        <f>'Financial Projection- Page 3'!H65</f>
        <v>0</v>
      </c>
    </row>
    <row r="25" spans="1:8">
      <c r="A25" s="97" t="s">
        <v>347</v>
      </c>
      <c r="B25" s="95" t="s">
        <v>141</v>
      </c>
      <c r="C25" s="124" t="e">
        <f>#REF!-C19</f>
        <v>#REF!</v>
      </c>
      <c r="D25" s="124" t="e">
        <f>#REF!-D19</f>
        <v>#REF!</v>
      </c>
      <c r="E25" s="124" t="e">
        <f>#REF!-E19</f>
        <v>#REF!</v>
      </c>
    </row>
    <row r="26" spans="1:8">
      <c r="A26" s="192" t="s">
        <v>327</v>
      </c>
      <c r="B26" s="193"/>
      <c r="C26" s="253" t="e">
        <f>C24/C25</f>
        <v>#REF!</v>
      </c>
      <c r="D26" s="253" t="e">
        <f t="shared" ref="D26:E26" si="3">D24/D25</f>
        <v>#REF!</v>
      </c>
      <c r="E26" s="253" t="e">
        <f t="shared" si="3"/>
        <v>#REF!</v>
      </c>
      <c r="H26" s="154"/>
    </row>
    <row r="27" spans="1:8">
      <c r="A27" s="147" t="s">
        <v>224</v>
      </c>
      <c r="B27" s="95"/>
      <c r="C27" s="254"/>
      <c r="D27" s="254"/>
      <c r="E27" s="254"/>
    </row>
    <row r="28" spans="1:8">
      <c r="A28" s="97" t="s">
        <v>244</v>
      </c>
      <c r="B28" s="95"/>
      <c r="C28" s="96">
        <f>'Financial Projection- Page 3'!F64</f>
        <v>0</v>
      </c>
      <c r="D28" s="96">
        <f>'Financial Projection- Page 3'!G64</f>
        <v>0</v>
      </c>
      <c r="E28" s="96">
        <f>'Financial Projection- Page 3'!H64</f>
        <v>0</v>
      </c>
    </row>
    <row r="29" spans="1:8">
      <c r="A29" s="97" t="s">
        <v>348</v>
      </c>
      <c r="B29" s="95" t="s">
        <v>330</v>
      </c>
      <c r="C29" s="124" t="e">
        <f>#REF!-C19-('Overview-Page 1'!H41/1000)</f>
        <v>#REF!</v>
      </c>
      <c r="D29" s="124" t="e">
        <f>#REF!-D19-('Overview-Page 1'!I41/1000)</f>
        <v>#REF!</v>
      </c>
      <c r="E29" s="124" t="e">
        <f>#REF!-E19-('Overview-Page 1'!J41/1000)</f>
        <v>#REF!</v>
      </c>
    </row>
    <row r="30" spans="1:8">
      <c r="A30" s="97" t="s">
        <v>329</v>
      </c>
      <c r="B30" s="95"/>
      <c r="C30" s="241" t="e">
        <f>C28/C29</f>
        <v>#REF!</v>
      </c>
      <c r="D30" s="241" t="e">
        <f>D28/D29</f>
        <v>#REF!</v>
      </c>
      <c r="E30" s="241" t="e">
        <f>E28/E29</f>
        <v>#REF!</v>
      </c>
    </row>
    <row r="31" spans="1:8">
      <c r="A31" s="192" t="s">
        <v>328</v>
      </c>
      <c r="B31" s="193"/>
      <c r="C31" s="253" t="e">
        <f>C30+C26</f>
        <v>#REF!</v>
      </c>
      <c r="D31" s="253" t="e">
        <f>D30+D26</f>
        <v>#REF!</v>
      </c>
      <c r="E31" s="253" t="e">
        <f>E30+E26</f>
        <v>#REF!</v>
      </c>
    </row>
    <row r="32" spans="1:8">
      <c r="A32" s="147" t="s">
        <v>230</v>
      </c>
      <c r="B32" s="95"/>
      <c r="C32" s="98"/>
      <c r="D32" s="98"/>
      <c r="E32" s="98"/>
    </row>
    <row r="33" spans="1:8">
      <c r="A33" s="97" t="s">
        <v>213</v>
      </c>
      <c r="B33" s="95"/>
      <c r="C33" s="96">
        <f>'Financial Projection- Page 3'!F66</f>
        <v>0</v>
      </c>
      <c r="D33" s="96">
        <f>'Financial Projection- Page 3'!G66</f>
        <v>0</v>
      </c>
      <c r="E33" s="96">
        <f>'Financial Projection- Page 3'!H66</f>
        <v>0</v>
      </c>
      <c r="G33" s="154"/>
    </row>
    <row r="34" spans="1:8">
      <c r="A34" s="97" t="s">
        <v>231</v>
      </c>
      <c r="B34" s="95"/>
      <c r="C34" s="96">
        <f>C33*0.5</f>
        <v>0</v>
      </c>
      <c r="D34" s="96">
        <f t="shared" ref="D34:E34" si="4">D33*0.5</f>
        <v>0</v>
      </c>
      <c r="E34" s="96">
        <f t="shared" si="4"/>
        <v>0</v>
      </c>
    </row>
    <row r="35" spans="1:8">
      <c r="A35" s="97" t="s">
        <v>214</v>
      </c>
      <c r="B35" s="95"/>
      <c r="C35" s="148" t="e">
        <f>#REF!</f>
        <v>#REF!</v>
      </c>
      <c r="D35" s="148" t="e">
        <f>#REF!</f>
        <v>#REF!</v>
      </c>
      <c r="E35" s="148" t="e">
        <f>#REF!</f>
        <v>#REF!</v>
      </c>
    </row>
    <row r="36" spans="1:8">
      <c r="A36" s="97" t="s">
        <v>273</v>
      </c>
      <c r="B36" s="95" t="s">
        <v>330</v>
      </c>
      <c r="C36" s="148">
        <f>'Overview-Page 1'!H40/1000+'Overview-Page 1'!H41/1000+'Overview-Page 1'!H42/1000</f>
        <v>0</v>
      </c>
      <c r="D36" s="148">
        <f>'Overview-Page 1'!I40/1000+'Overview-Page 1'!I41/1000+'Overview-Page 1'!I42/1000</f>
        <v>0</v>
      </c>
      <c r="E36" s="148">
        <f>'Overview-Page 1'!J40/1000+'Overview-Page 1'!J41/1000+'Overview-Page 1'!J42/1000</f>
        <v>0</v>
      </c>
    </row>
    <row r="37" spans="1:8">
      <c r="A37" s="97" t="s">
        <v>246</v>
      </c>
      <c r="B37" s="95"/>
      <c r="C37" s="254" t="e">
        <f>(C34)/(C35-C36)</f>
        <v>#REF!</v>
      </c>
      <c r="D37" s="254" t="e">
        <f t="shared" ref="D37:E37" si="5">(D34)/(D35-D36)</f>
        <v>#REF!</v>
      </c>
      <c r="E37" s="254" t="e">
        <f t="shared" si="5"/>
        <v>#REF!</v>
      </c>
    </row>
    <row r="38" spans="1:8">
      <c r="A38" s="190" t="s">
        <v>230</v>
      </c>
      <c r="B38" s="191"/>
      <c r="C38" s="255" t="e">
        <f>C31+C37</f>
        <v>#REF!</v>
      </c>
      <c r="D38" s="255" t="e">
        <f t="shared" ref="D38:E38" si="6">D31+D37</f>
        <v>#REF!</v>
      </c>
      <c r="E38" s="255" t="e">
        <f t="shared" si="6"/>
        <v>#REF!</v>
      </c>
    </row>
    <row r="39" spans="1:8">
      <c r="A39" s="147" t="s">
        <v>212</v>
      </c>
      <c r="B39" s="95"/>
      <c r="C39" s="95"/>
      <c r="D39" s="95"/>
      <c r="E39" s="95"/>
    </row>
    <row r="40" spans="1:8">
      <c r="A40" s="97" t="s">
        <v>213</v>
      </c>
      <c r="B40" s="95"/>
      <c r="C40" s="96">
        <f>'Financial Projection- Page 3'!F66</f>
        <v>0</v>
      </c>
      <c r="D40" s="96">
        <f>'Financial Projection- Page 3'!G66</f>
        <v>0</v>
      </c>
      <c r="E40" s="96">
        <f>'Financial Projection- Page 3'!H66</f>
        <v>0</v>
      </c>
    </row>
    <row r="41" spans="1:8">
      <c r="A41" s="97" t="s">
        <v>231</v>
      </c>
      <c r="B41" s="95"/>
      <c r="C41" s="96">
        <f>C40*0.5</f>
        <v>0</v>
      </c>
      <c r="D41" s="96">
        <f t="shared" ref="D41" si="7">D40*0.5</f>
        <v>0</v>
      </c>
      <c r="E41" s="96">
        <f t="shared" ref="E41" si="8">E40*0.5</f>
        <v>0</v>
      </c>
    </row>
    <row r="42" spans="1:8">
      <c r="A42" s="97" t="s">
        <v>247</v>
      </c>
      <c r="B42" s="95" t="s">
        <v>330</v>
      </c>
      <c r="C42" s="124">
        <f>('Overview-Page 1'!H38)/1000</f>
        <v>0</v>
      </c>
      <c r="D42" s="124">
        <f>('Overview-Page 1'!I38)/1000</f>
        <v>0</v>
      </c>
      <c r="E42" s="124">
        <f>('Overview-Page 1'!J38)/1000</f>
        <v>0</v>
      </c>
    </row>
    <row r="43" spans="1:8">
      <c r="A43" s="97" t="s">
        <v>215</v>
      </c>
      <c r="B43" s="95"/>
      <c r="C43" s="254" t="e">
        <f>C41/C42</f>
        <v>#DIV/0!</v>
      </c>
      <c r="D43" s="254" t="e">
        <f t="shared" ref="D43:E43" si="9">D41/D42</f>
        <v>#DIV/0!</v>
      </c>
      <c r="E43" s="254" t="e">
        <f t="shared" si="9"/>
        <v>#DIV/0!</v>
      </c>
    </row>
    <row r="44" spans="1:8">
      <c r="A44" s="192" t="s">
        <v>331</v>
      </c>
      <c r="B44" s="193"/>
      <c r="C44" s="253" t="e">
        <f t="shared" ref="C44:E44" si="10">C43+C38</f>
        <v>#DIV/0!</v>
      </c>
      <c r="D44" s="253" t="e">
        <f t="shared" si="10"/>
        <v>#DIV/0!</v>
      </c>
      <c r="E44" s="253" t="e">
        <f t="shared" si="10"/>
        <v>#DIV/0!</v>
      </c>
    </row>
    <row r="45" spans="1:8">
      <c r="A45" s="97"/>
      <c r="B45" s="95"/>
      <c r="C45" s="95"/>
      <c r="D45" s="95"/>
      <c r="E45" s="95"/>
      <c r="H45" s="153"/>
    </row>
    <row r="46" spans="1:8">
      <c r="A46" s="99" t="s">
        <v>117</v>
      </c>
      <c r="B46" s="95"/>
      <c r="C46" s="95"/>
      <c r="D46" s="95"/>
      <c r="E46" s="95"/>
    </row>
    <row r="47" spans="1:8">
      <c r="A47" s="147" t="s">
        <v>264</v>
      </c>
      <c r="B47" s="95"/>
      <c r="C47" s="95"/>
      <c r="D47" s="95"/>
      <c r="E47" s="95"/>
    </row>
    <row r="48" spans="1:8">
      <c r="A48" s="97" t="s">
        <v>265</v>
      </c>
      <c r="B48" s="95"/>
      <c r="C48" s="96">
        <f>'Financial Projection- Page 3'!F106</f>
        <v>0</v>
      </c>
      <c r="D48" s="96">
        <f>'Financial Projection- Page 3'!G106</f>
        <v>0</v>
      </c>
      <c r="E48" s="96">
        <f>'Financial Projection- Page 3'!H106</f>
        <v>0</v>
      </c>
    </row>
    <row r="49" spans="1:5">
      <c r="A49" s="97" t="s">
        <v>118</v>
      </c>
      <c r="B49" s="95" t="s">
        <v>330</v>
      </c>
      <c r="C49" s="124">
        <f>'Overview-Page 1'!H54/1000</f>
        <v>0</v>
      </c>
      <c r="D49" s="124">
        <f>'Overview-Page 1'!I54/1000</f>
        <v>0</v>
      </c>
      <c r="E49" s="124">
        <f>'Overview-Page 1'!J54/1000</f>
        <v>0</v>
      </c>
    </row>
    <row r="50" spans="1:5">
      <c r="A50" s="192" t="s">
        <v>266</v>
      </c>
      <c r="B50" s="193"/>
      <c r="C50" s="253" t="e">
        <f>C48/C49</f>
        <v>#DIV/0!</v>
      </c>
      <c r="D50" s="253" t="e">
        <f>D48/D49</f>
        <v>#DIV/0!</v>
      </c>
      <c r="E50" s="253" t="e">
        <f>E48/E49</f>
        <v>#DIV/0!</v>
      </c>
    </row>
    <row r="51" spans="1:5">
      <c r="A51" s="147" t="s">
        <v>267</v>
      </c>
      <c r="B51" s="95"/>
      <c r="C51" s="95"/>
      <c r="D51" s="95"/>
      <c r="E51" s="95"/>
    </row>
    <row r="52" spans="1:5">
      <c r="A52" s="97" t="s">
        <v>268</v>
      </c>
      <c r="B52" s="95"/>
      <c r="C52" s="96">
        <f>'Financial Projection- Page 3'!F105</f>
        <v>0</v>
      </c>
      <c r="D52" s="96">
        <f>'Financial Projection- Page 3'!G105</f>
        <v>0</v>
      </c>
      <c r="E52" s="96">
        <f>'Financial Projection- Page 3'!H105</f>
        <v>0</v>
      </c>
    </row>
    <row r="53" spans="1:5">
      <c r="A53" s="97" t="s">
        <v>274</v>
      </c>
      <c r="B53" s="95" t="s">
        <v>330</v>
      </c>
      <c r="C53" s="124">
        <f>('Overview-Page 1'!H38+'Overview-Page 1'!H39)/1000</f>
        <v>0</v>
      </c>
      <c r="D53" s="124">
        <f>('Overview-Page 1'!I38+'Overview-Page 1'!I39)/1000</f>
        <v>0</v>
      </c>
      <c r="E53" s="124">
        <f>('Overview-Page 1'!J38+'Overview-Page 1'!J39)/1000</f>
        <v>0</v>
      </c>
    </row>
    <row r="54" spans="1:5">
      <c r="A54" s="97" t="s">
        <v>275</v>
      </c>
      <c r="B54" s="95"/>
      <c r="C54" s="254" t="e">
        <f>C52/C53</f>
        <v>#DIV/0!</v>
      </c>
      <c r="D54" s="254" t="e">
        <f t="shared" ref="D54:E54" si="11">D52/D53</f>
        <v>#DIV/0!</v>
      </c>
      <c r="E54" s="254" t="e">
        <f t="shared" si="11"/>
        <v>#DIV/0!</v>
      </c>
    </row>
    <row r="55" spans="1:5">
      <c r="A55" s="192" t="s">
        <v>276</v>
      </c>
      <c r="B55" s="193"/>
      <c r="C55" s="253" t="e">
        <f>C50+C54</f>
        <v>#DIV/0!</v>
      </c>
      <c r="D55" s="253" t="e">
        <f t="shared" ref="D55:E55" si="12">D50+D54</f>
        <v>#DIV/0!</v>
      </c>
      <c r="E55" s="253" t="e">
        <f t="shared" si="12"/>
        <v>#DIV/0!</v>
      </c>
    </row>
    <row r="59" spans="1:5">
      <c r="D59" s="270" t="s">
        <v>337</v>
      </c>
      <c r="E59" s="271"/>
    </row>
  </sheetData>
  <mergeCells count="1">
    <mergeCell ref="D59:E59"/>
  </mergeCells>
  <pageMargins left="0.7" right="0.7" top="0.75" bottom="0.75" header="0.3" footer="0.3"/>
  <pageSetup orientation="portrait" horizontalDpi="4294967293" verticalDpi="4294967293"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dimension ref="A1:J23"/>
  <sheetViews>
    <sheetView workbookViewId="0">
      <selection activeCell="F23" sqref="F23:G23"/>
    </sheetView>
  </sheetViews>
  <sheetFormatPr defaultRowHeight="15"/>
  <cols>
    <col min="1" max="1" width="48.28515625" customWidth="1"/>
    <col min="2" max="2" width="12.140625" customWidth="1"/>
    <col min="3" max="3" width="15" customWidth="1"/>
    <col min="4" max="4" width="8.140625" customWidth="1"/>
    <col min="5" max="5" width="14.85546875" customWidth="1"/>
    <col min="6" max="6" width="9" customWidth="1"/>
    <col min="7" max="7" width="14.42578125" customWidth="1"/>
    <col min="8" max="8" width="7.7109375" bestFit="1" customWidth="1"/>
  </cols>
  <sheetData>
    <row r="1" spans="1:10" ht="15" customHeight="1"/>
    <row r="2" spans="1:10" ht="15" customHeight="1">
      <c r="A2" s="189" t="s">
        <v>326</v>
      </c>
      <c r="B2" s="189"/>
      <c r="C2" s="189"/>
      <c r="D2" s="189"/>
      <c r="E2" s="312" t="s">
        <v>332</v>
      </c>
      <c r="F2" s="312"/>
      <c r="G2" s="312"/>
      <c r="H2" s="312"/>
    </row>
    <row r="3" spans="1:10" ht="15" customHeight="1">
      <c r="A3" s="196" t="s">
        <v>120</v>
      </c>
      <c r="B3" s="315" t="s">
        <v>121</v>
      </c>
      <c r="C3" s="316">
        <v>41091</v>
      </c>
      <c r="D3" s="197" t="s">
        <v>122</v>
      </c>
      <c r="E3" s="317">
        <v>41457</v>
      </c>
      <c r="F3" s="197" t="s">
        <v>122</v>
      </c>
      <c r="G3" s="317">
        <v>41823</v>
      </c>
      <c r="H3" s="198" t="s">
        <v>122</v>
      </c>
    </row>
    <row r="4" spans="1:10" ht="15" customHeight="1">
      <c r="A4" s="196" t="s">
        <v>250</v>
      </c>
      <c r="B4" s="315"/>
      <c r="C4" s="316"/>
      <c r="D4" s="199"/>
      <c r="E4" s="317"/>
      <c r="F4" s="199"/>
      <c r="G4" s="317"/>
      <c r="H4" s="200"/>
    </row>
    <row r="5" spans="1:10" ht="15" customHeight="1">
      <c r="A5" s="214" t="s">
        <v>124</v>
      </c>
      <c r="B5" s="215">
        <f>'Overview-Page 1'!G57</f>
        <v>0</v>
      </c>
      <c r="C5" s="215" t="e">
        <f>'Rate Calculator- Page 5'!C8</f>
        <v>#DIV/0!</v>
      </c>
      <c r="D5" s="216" t="e">
        <f>(C5-B5)/B5</f>
        <v>#DIV/0!</v>
      </c>
      <c r="E5" s="215" t="e">
        <f>'Rate Calculator- Page 5'!D8</f>
        <v>#DIV/0!</v>
      </c>
      <c r="F5" s="216" t="e">
        <f>(E5-C5)/C5</f>
        <v>#DIV/0!</v>
      </c>
      <c r="G5" s="215" t="e">
        <f>'Rate Calculator- Page 5'!E8</f>
        <v>#DIV/0!</v>
      </c>
      <c r="H5" s="216" t="e">
        <f>(G5-E5)/E5</f>
        <v>#DIV/0!</v>
      </c>
    </row>
    <row r="6" spans="1:10" ht="15" customHeight="1">
      <c r="A6" s="201" t="s">
        <v>123</v>
      </c>
      <c r="B6" s="196"/>
      <c r="C6" s="202"/>
      <c r="D6" s="199"/>
      <c r="E6" s="203"/>
      <c r="F6" s="199"/>
      <c r="G6" s="203"/>
      <c r="H6" s="200"/>
    </row>
    <row r="7" spans="1:10" ht="15" customHeight="1">
      <c r="A7" s="217" t="s">
        <v>216</v>
      </c>
      <c r="B7" s="215">
        <f>'Overview-Page 1'!G59</f>
        <v>0</v>
      </c>
      <c r="C7" s="215" t="e">
        <f>'Rate Calculator- Page 5'!C44</f>
        <v>#DIV/0!</v>
      </c>
      <c r="D7" s="216" t="e">
        <f t="shared" ref="D7:D19" si="0">(C7-B7)/B7</f>
        <v>#DIV/0!</v>
      </c>
      <c r="E7" s="215" t="e">
        <f>'Rate Calculator- Page 5'!D44</f>
        <v>#DIV/0!</v>
      </c>
      <c r="F7" s="216" t="e">
        <f>(E7-C7)/C7</f>
        <v>#DIV/0!</v>
      </c>
      <c r="G7" s="215" t="e">
        <f>'Rate Calculator- Page 5'!E44</f>
        <v>#DIV/0!</v>
      </c>
      <c r="H7" s="216" t="e">
        <f t="shared" ref="H7:H17" si="1">(G7-E7)/E7</f>
        <v>#DIV/0!</v>
      </c>
    </row>
    <row r="8" spans="1:10" ht="15" customHeight="1">
      <c r="A8" s="204" t="s">
        <v>234</v>
      </c>
      <c r="B8" s="205">
        <f>'Overview-Page 1'!G60</f>
        <v>0</v>
      </c>
      <c r="C8" s="205" t="e">
        <f>'Rate Calculator- Page 5'!C38</f>
        <v>#REF!</v>
      </c>
      <c r="D8" s="206" t="e">
        <f t="shared" si="0"/>
        <v>#REF!</v>
      </c>
      <c r="E8" s="205" t="e">
        <f>'Rate Calculator- Page 5'!D38</f>
        <v>#REF!</v>
      </c>
      <c r="F8" s="206" t="e">
        <f>(E8-C8)/C8</f>
        <v>#REF!</v>
      </c>
      <c r="G8" s="205" t="e">
        <f>'Rate Calculator- Page 5'!E38</f>
        <v>#REF!</v>
      </c>
      <c r="H8" s="207" t="e">
        <f t="shared" si="1"/>
        <v>#REF!</v>
      </c>
    </row>
    <row r="9" spans="1:10" ht="15" customHeight="1">
      <c r="A9" s="217" t="s">
        <v>249</v>
      </c>
      <c r="B9" s="215">
        <f>'Overview-Page 1'!G61</f>
        <v>0</v>
      </c>
      <c r="C9" s="215" t="e">
        <f>'Rate Calculator- Page 5'!C31</f>
        <v>#REF!</v>
      </c>
      <c r="D9" s="216" t="e">
        <f t="shared" si="0"/>
        <v>#REF!</v>
      </c>
      <c r="E9" s="215" t="e">
        <f>'Rate Calculator- Page 5'!D31</f>
        <v>#REF!</v>
      </c>
      <c r="F9" s="216" t="e">
        <f t="shared" ref="F9:F19" si="2">(E9-C9)/C9</f>
        <v>#REF!</v>
      </c>
      <c r="G9" s="215" t="e">
        <f>'Rate Calculator- Page 5'!E31</f>
        <v>#REF!</v>
      </c>
      <c r="H9" s="216" t="e">
        <f t="shared" si="1"/>
        <v>#REF!</v>
      </c>
    </row>
    <row r="10" spans="1:10" ht="15" customHeight="1">
      <c r="A10" s="204" t="s">
        <v>248</v>
      </c>
      <c r="B10" s="205">
        <f>'Overview-Page 1'!G62</f>
        <v>0</v>
      </c>
      <c r="C10" s="205" t="e">
        <f>'Rate Calculator- Page 5'!C26</f>
        <v>#REF!</v>
      </c>
      <c r="D10" s="206" t="e">
        <f t="shared" si="0"/>
        <v>#REF!</v>
      </c>
      <c r="E10" s="205" t="e">
        <f>'Rate Calculator- Page 5'!D26</f>
        <v>#REF!</v>
      </c>
      <c r="F10" s="206" t="e">
        <f t="shared" si="2"/>
        <v>#REF!</v>
      </c>
      <c r="G10" s="205" t="e">
        <f>'Rate Calculator- Page 5'!E26</f>
        <v>#REF!</v>
      </c>
      <c r="H10" s="207" t="e">
        <f t="shared" si="1"/>
        <v>#REF!</v>
      </c>
    </row>
    <row r="11" spans="1:10" ht="15" customHeight="1">
      <c r="A11" s="218" t="s">
        <v>217</v>
      </c>
      <c r="B11" s="215"/>
      <c r="C11" s="215"/>
      <c r="D11" s="216"/>
      <c r="E11" s="215"/>
      <c r="F11" s="216"/>
      <c r="G11" s="215"/>
      <c r="H11" s="216"/>
      <c r="J11" s="155"/>
    </row>
    <row r="12" spans="1:10" ht="15" customHeight="1">
      <c r="A12" s="204" t="s">
        <v>269</v>
      </c>
      <c r="B12" s="205">
        <f>'Overview-Page 1'!G64</f>
        <v>0</v>
      </c>
      <c r="C12" s="205" t="e">
        <f>'Rate Calculator- Page 5'!C55</f>
        <v>#DIV/0!</v>
      </c>
      <c r="D12" s="206" t="e">
        <f>(C12-B12)/B12</f>
        <v>#DIV/0!</v>
      </c>
      <c r="E12" s="205" t="e">
        <f>'Rate Calculator- Page 5'!D55</f>
        <v>#DIV/0!</v>
      </c>
      <c r="F12" s="206" t="e">
        <f>(E12-C12)/C12</f>
        <v>#DIV/0!</v>
      </c>
      <c r="G12" s="205" t="e">
        <f>'Rate Calculator- Page 5'!E55</f>
        <v>#DIV/0!</v>
      </c>
      <c r="H12" s="207" t="e">
        <f>(G12-E12)/E12</f>
        <v>#DIV/0!</v>
      </c>
    </row>
    <row r="13" spans="1:10" ht="15" customHeight="1">
      <c r="A13" s="217" t="s">
        <v>235</v>
      </c>
      <c r="B13" s="215">
        <f>'Overview-Page 1'!G65</f>
        <v>0</v>
      </c>
      <c r="C13" s="215" t="e">
        <f>'Rate Calculator- Page 5'!C50</f>
        <v>#DIV/0!</v>
      </c>
      <c r="D13" s="216" t="e">
        <f t="shared" si="0"/>
        <v>#DIV/0!</v>
      </c>
      <c r="E13" s="215" t="e">
        <f>'Rate Calculator- Page 5'!D50</f>
        <v>#DIV/0!</v>
      </c>
      <c r="F13" s="216" t="e">
        <f t="shared" si="2"/>
        <v>#DIV/0!</v>
      </c>
      <c r="G13" s="215" t="e">
        <f>'Rate Calculator- Page 5'!E50</f>
        <v>#DIV/0!</v>
      </c>
      <c r="H13" s="216" t="e">
        <f t="shared" si="1"/>
        <v>#DIV/0!</v>
      </c>
    </row>
    <row r="14" spans="1:10" ht="15" customHeight="1">
      <c r="A14" s="208" t="s">
        <v>125</v>
      </c>
      <c r="B14" s="205">
        <f>(B7+B12)*'Overview-Page 1'!D18/1000+B5</f>
        <v>0</v>
      </c>
      <c r="C14" s="205" t="e">
        <f>(C7+C12)*'Overview-Page 1'!D18/1000+C5</f>
        <v>#DIV/0!</v>
      </c>
      <c r="D14" s="206" t="e">
        <f t="shared" si="0"/>
        <v>#DIV/0!</v>
      </c>
      <c r="E14" s="205" t="e">
        <f>(E7+E12)*'Overview-Page 1'!D18/1000+E5</f>
        <v>#DIV/0!</v>
      </c>
      <c r="F14" s="206" t="e">
        <f t="shared" si="2"/>
        <v>#DIV/0!</v>
      </c>
      <c r="G14" s="205" t="e">
        <f>(G7+G12)*'Overview-Page 1'!D18/1000+G5</f>
        <v>#DIV/0!</v>
      </c>
      <c r="H14" s="207" t="e">
        <f t="shared" si="1"/>
        <v>#DIV/0!</v>
      </c>
      <c r="J14" s="155"/>
    </row>
    <row r="15" spans="1:10" ht="15" customHeight="1">
      <c r="A15" s="214" t="s">
        <v>227</v>
      </c>
      <c r="B15" s="219">
        <f>((B7+B12)*12.5*4)+(B5*4)</f>
        <v>0</v>
      </c>
      <c r="C15" s="219" t="e">
        <f>((C7+C12)*12.5*4)+(C5*4)</f>
        <v>#DIV/0!</v>
      </c>
      <c r="D15" s="216" t="e">
        <f t="shared" si="0"/>
        <v>#DIV/0!</v>
      </c>
      <c r="E15" s="219" t="e">
        <f>((E7+E12)*12.5*4)+(E5*4)</f>
        <v>#DIV/0!</v>
      </c>
      <c r="F15" s="216" t="e">
        <f t="shared" si="2"/>
        <v>#DIV/0!</v>
      </c>
      <c r="G15" s="219" t="e">
        <f>((G7+G12)*12.5*4)+(G5*4)</f>
        <v>#DIV/0!</v>
      </c>
      <c r="H15" s="216" t="e">
        <f t="shared" si="1"/>
        <v>#DIV/0!</v>
      </c>
    </row>
    <row r="16" spans="1:10" ht="15" customHeight="1">
      <c r="A16" s="208" t="s">
        <v>126</v>
      </c>
      <c r="B16" s="205">
        <f>B12*'Overview-Page 1'!G29/1000+'Table of Proposed Rates- Page 6'!B5</f>
        <v>0</v>
      </c>
      <c r="C16" s="205" t="e">
        <f>C12*'Overview-Page 1'!I29/1000+'Table of Proposed Rates- Page 6'!C5</f>
        <v>#DIV/0!</v>
      </c>
      <c r="D16" s="206" t="e">
        <f t="shared" si="0"/>
        <v>#DIV/0!</v>
      </c>
      <c r="E16" s="205" t="e">
        <f>E12*'Overview-Page 1'!H29/1000+'Table of Proposed Rates- Page 6'!E5</f>
        <v>#DIV/0!</v>
      </c>
      <c r="F16" s="206" t="e">
        <f t="shared" si="2"/>
        <v>#DIV/0!</v>
      </c>
      <c r="G16" s="205" t="e">
        <f>G12*'Overview-Page 1'!J29/1000+'Table of Proposed Rates- Page 6'!G5</f>
        <v>#DIV/0!</v>
      </c>
      <c r="H16" s="207" t="e">
        <f t="shared" si="1"/>
        <v>#DIV/0!</v>
      </c>
    </row>
    <row r="17" spans="1:8" ht="15" customHeight="1">
      <c r="A17" s="214" t="s">
        <v>127</v>
      </c>
      <c r="B17" s="215">
        <f>'Overview-Page 1'!G66</f>
        <v>0</v>
      </c>
      <c r="C17" s="215" t="e">
        <f>'Rate Calculator- Page 5'!C18</f>
        <v>#DIV/0!</v>
      </c>
      <c r="D17" s="216" t="e">
        <f t="shared" si="0"/>
        <v>#DIV/0!</v>
      </c>
      <c r="E17" s="215" t="e">
        <f>'Rate Calculator- Page 5'!D18</f>
        <v>#DIV/0!</v>
      </c>
      <c r="F17" s="216" t="e">
        <f t="shared" si="2"/>
        <v>#DIV/0!</v>
      </c>
      <c r="G17" s="215" t="e">
        <f>'Rate Calculator- Page 5'!E18</f>
        <v>#DIV/0!</v>
      </c>
      <c r="H17" s="216" t="e">
        <f t="shared" si="1"/>
        <v>#DIV/0!</v>
      </c>
    </row>
    <row r="18" spans="1:8" ht="15" customHeight="1">
      <c r="A18" s="208" t="s">
        <v>128</v>
      </c>
      <c r="B18" s="205">
        <f>'Overview-Page 1'!G14</f>
        <v>0</v>
      </c>
      <c r="C18" s="213">
        <f>'Overview-Page 1'!I14</f>
        <v>0</v>
      </c>
      <c r="D18" s="206" t="e">
        <f t="shared" si="0"/>
        <v>#DIV/0!</v>
      </c>
      <c r="E18" s="213">
        <f>'Overview-Page 1'!I14</f>
        <v>0</v>
      </c>
      <c r="F18" s="206" t="e">
        <f t="shared" si="2"/>
        <v>#DIV/0!</v>
      </c>
      <c r="G18" s="213">
        <f>'Overview-Page 1'!J14</f>
        <v>0</v>
      </c>
      <c r="H18" s="207" t="e">
        <f>(G18-E18)/E18</f>
        <v>#DIV/0!</v>
      </c>
    </row>
    <row r="19" spans="1:8" s="146" customFormat="1" ht="15" customHeight="1">
      <c r="A19" s="214" t="s">
        <v>129</v>
      </c>
      <c r="B19" s="215">
        <f>'Overview-Page 1'!G13</f>
        <v>0</v>
      </c>
      <c r="C19" s="220">
        <f>'Overview-Page 1'!H13</f>
        <v>0</v>
      </c>
      <c r="D19" s="216" t="e">
        <f t="shared" si="0"/>
        <v>#DIV/0!</v>
      </c>
      <c r="E19" s="220">
        <f>'Overview-Page 1'!I13</f>
        <v>0</v>
      </c>
      <c r="F19" s="216" t="e">
        <f t="shared" si="2"/>
        <v>#DIV/0!</v>
      </c>
      <c r="G19" s="220">
        <f>'Overview-Page 1'!J13</f>
        <v>0</v>
      </c>
      <c r="H19" s="216" t="e">
        <f>(G19-E19)/E19</f>
        <v>#DIV/0!</v>
      </c>
    </row>
    <row r="20" spans="1:8" ht="15" customHeight="1">
      <c r="A20" s="313" t="s">
        <v>333</v>
      </c>
      <c r="B20" s="314"/>
      <c r="C20" s="314"/>
      <c r="D20" s="314"/>
      <c r="E20" s="314"/>
      <c r="F20" s="314"/>
      <c r="G20" s="314"/>
      <c r="H20" s="209"/>
    </row>
    <row r="21" spans="1:8">
      <c r="A21" s="313" t="s">
        <v>228</v>
      </c>
      <c r="B21" s="314"/>
      <c r="C21" s="314"/>
      <c r="D21" s="314"/>
      <c r="E21" s="314"/>
      <c r="F21" s="314"/>
      <c r="G21" s="314"/>
      <c r="H21" s="209"/>
    </row>
    <row r="22" spans="1:8">
      <c r="A22" s="210" t="s">
        <v>229</v>
      </c>
      <c r="B22" s="211">
        <f>'Overview-Page 1'!G29</f>
        <v>0</v>
      </c>
      <c r="C22" s="212"/>
      <c r="D22" s="212"/>
      <c r="E22" s="212"/>
      <c r="F22" s="212"/>
      <c r="G22" s="212"/>
      <c r="H22" s="209"/>
    </row>
    <row r="23" spans="1:8">
      <c r="F23" s="270" t="s">
        <v>337</v>
      </c>
      <c r="G23" s="271"/>
    </row>
  </sheetData>
  <mergeCells count="8">
    <mergeCell ref="F23:G23"/>
    <mergeCell ref="E2:H2"/>
    <mergeCell ref="A21:G21"/>
    <mergeCell ref="A20:G20"/>
    <mergeCell ref="B3:B4"/>
    <mergeCell ref="C3:C4"/>
    <mergeCell ref="E3:E4"/>
    <mergeCell ref="G3:G4"/>
  </mergeCells>
  <pageMargins left="0.51181102362204722" right="0.39370078740157483" top="0.74803149606299213" bottom="0.74803149606299213" header="0.31496062992125984" footer="0.31496062992125984"/>
  <pageSetup paperSize="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7"/>
  <sheetViews>
    <sheetView topLeftCell="A31" workbookViewId="0">
      <selection activeCell="F47" sqref="F47:G47"/>
    </sheetView>
  </sheetViews>
  <sheetFormatPr defaultRowHeight="15"/>
  <cols>
    <col min="3" max="3" width="15.28515625" customWidth="1"/>
    <col min="4" max="4" width="12.42578125" customWidth="1"/>
    <col min="5" max="5" width="15.85546875" customWidth="1"/>
    <col min="6" max="6" width="15.28515625" customWidth="1"/>
    <col min="7" max="7" width="12.42578125" customWidth="1"/>
  </cols>
  <sheetData>
    <row r="1" spans="1:7">
      <c r="A1" s="189" t="s">
        <v>326</v>
      </c>
      <c r="E1" s="155"/>
      <c r="F1" s="318" t="s">
        <v>334</v>
      </c>
      <c r="G1" s="318"/>
    </row>
    <row r="2" spans="1:7">
      <c r="A2" t="s">
        <v>93</v>
      </c>
      <c r="E2" s="155"/>
      <c r="F2" s="155"/>
    </row>
    <row r="3" spans="1:7">
      <c r="A3" s="110"/>
      <c r="B3" s="40"/>
      <c r="C3" s="40"/>
      <c r="D3" s="40"/>
      <c r="E3" s="40"/>
      <c r="F3" s="40"/>
      <c r="G3" s="40"/>
    </row>
    <row r="4" spans="1:7">
      <c r="A4" s="109" t="s">
        <v>148</v>
      </c>
      <c r="B4" s="110">
        <v>1</v>
      </c>
      <c r="C4" s="111">
        <v>3000</v>
      </c>
      <c r="D4" s="112">
        <f>'Table of Proposed Rates- Page 6'!B5</f>
        <v>0</v>
      </c>
      <c r="E4" s="112">
        <f>'Table of Proposed Rates- Page 6'!$B$7*C4/1000</f>
        <v>0</v>
      </c>
      <c r="F4" s="112">
        <f>'Table of Proposed Rates- Page 6'!$B$12*C4/1000</f>
        <v>0</v>
      </c>
      <c r="G4" s="112">
        <f>SUM(D4:F4)</f>
        <v>0</v>
      </c>
    </row>
    <row r="5" spans="1:7">
      <c r="A5" s="109" t="s">
        <v>149</v>
      </c>
      <c r="B5" s="110">
        <v>2</v>
      </c>
      <c r="C5" s="111">
        <v>6000</v>
      </c>
      <c r="D5" s="112">
        <f>D4</f>
        <v>0</v>
      </c>
      <c r="E5" s="112">
        <f>'Table of Proposed Rates- Page 6'!$B$7*C5/1000</f>
        <v>0</v>
      </c>
      <c r="F5" s="112">
        <f>'Table of Proposed Rates- Page 6'!$B$12*C5/1000</f>
        <v>0</v>
      </c>
      <c r="G5" s="112">
        <f>SUM(D5:F5)</f>
        <v>0</v>
      </c>
    </row>
    <row r="6" spans="1:7">
      <c r="A6" s="110">
        <v>1</v>
      </c>
      <c r="B6" s="110">
        <v>4</v>
      </c>
      <c r="C6" s="111">
        <v>12000</v>
      </c>
      <c r="D6" s="112">
        <f t="shared" ref="D6:D11" si="0">D5</f>
        <v>0</v>
      </c>
      <c r="E6" s="112">
        <f>'Table of Proposed Rates- Page 6'!$B$7*C6/1000</f>
        <v>0</v>
      </c>
      <c r="F6" s="112">
        <f>'Table of Proposed Rates- Page 6'!$B$12*C6/1000</f>
        <v>0</v>
      </c>
      <c r="G6" s="112">
        <f>SUM(D6:F6)</f>
        <v>0</v>
      </c>
    </row>
    <row r="7" spans="1:7">
      <c r="A7" s="113">
        <v>1.25</v>
      </c>
      <c r="B7" s="110">
        <v>10</v>
      </c>
      <c r="C7" s="111">
        <v>30000</v>
      </c>
      <c r="D7" s="112">
        <f t="shared" si="0"/>
        <v>0</v>
      </c>
      <c r="E7" s="112">
        <f>('Table of Proposed Rates- Page 6'!$B$7*'Overview-Page 1'!$G$35/1000)+('Table of Proposed Rates- Page 6'!$B$8*(C7-'Overview-Page 1'!$G$35)/1000)</f>
        <v>0</v>
      </c>
      <c r="F7" s="112">
        <f>'Table of Proposed Rates- Page 6'!$B$12*C7/1000</f>
        <v>0</v>
      </c>
      <c r="G7" s="112">
        <f>SUM(D7:F7)</f>
        <v>0</v>
      </c>
    </row>
    <row r="8" spans="1:7">
      <c r="A8" s="110">
        <v>2</v>
      </c>
      <c r="B8" s="110">
        <v>25</v>
      </c>
      <c r="C8" s="111">
        <v>75000</v>
      </c>
      <c r="D8" s="112">
        <f t="shared" si="0"/>
        <v>0</v>
      </c>
      <c r="E8" s="112">
        <f>('Table of Proposed Rates- Page 6'!$B$7*'Overview-Page 1'!$G$35/1000)+('Table of Proposed Rates- Page 6'!$B$8*(C8-'Overview-Page 1'!$G$35)/1000)</f>
        <v>0</v>
      </c>
      <c r="F8" s="112">
        <f>'Table of Proposed Rates- Page 6'!$B$12*C8/1000</f>
        <v>0</v>
      </c>
      <c r="G8" s="112">
        <f>SUM(D8:F8)</f>
        <v>0</v>
      </c>
    </row>
    <row r="9" spans="1:7">
      <c r="A9" s="117">
        <v>3</v>
      </c>
      <c r="B9" s="116">
        <v>45</v>
      </c>
      <c r="C9" s="115">
        <v>135000</v>
      </c>
      <c r="D9" s="112">
        <f t="shared" si="0"/>
        <v>0</v>
      </c>
      <c r="E9" s="112">
        <f>('Table of Proposed Rates- Page 6'!$B$7*'Overview-Page 1'!$G$35/1000)+('Table of Proposed Rates- Page 6'!$B$8*('Overview-Page 1'!$G$36-'Overview-Page 1'!$G$35)/1000+(C9-'Overview-Page 1'!$G$36)/1000*'Table of Proposed Rates- Page 6'!$B$9)</f>
        <v>0</v>
      </c>
      <c r="F9" s="112">
        <f>('Table of Proposed Rates- Page 6'!$B$12*('Overview-Page 1'!$G$36)/1000)+('Table of Proposed Rates- Page 6'!$B$13*('Minimum Quarterly-Page 7'!C9-'Overview-Page 1'!$G$36)/1000)</f>
        <v>0</v>
      </c>
      <c r="G9" s="112">
        <f t="shared" ref="G9:G11" si="1">SUM(D9:F9)</f>
        <v>0</v>
      </c>
    </row>
    <row r="10" spans="1:7">
      <c r="A10" s="117">
        <v>4</v>
      </c>
      <c r="B10" s="116">
        <v>90</v>
      </c>
      <c r="C10" s="115">
        <v>270000</v>
      </c>
      <c r="D10" s="112">
        <f t="shared" si="0"/>
        <v>0</v>
      </c>
      <c r="E10" s="112">
        <f>('Table of Proposed Rates- Page 6'!$B$7*'Overview-Page 1'!$G$35/1000)+('Table of Proposed Rates- Page 6'!$B$8*('Overview-Page 1'!$G$36-'Overview-Page 1'!$G$35)/1000+(C10-'Overview-Page 1'!$G$36)/1000*'Table of Proposed Rates- Page 6'!$B$9)</f>
        <v>0</v>
      </c>
      <c r="F10" s="112">
        <f>('Table of Proposed Rates- Page 6'!$B$12*('Overview-Page 1'!$G$36)/1000)+('Table of Proposed Rates- Page 6'!$B$13*('Minimum Quarterly-Page 7'!C10-'Overview-Page 1'!$G$36)/1000)</f>
        <v>0</v>
      </c>
      <c r="G10" s="112">
        <f t="shared" si="1"/>
        <v>0</v>
      </c>
    </row>
    <row r="11" spans="1:7">
      <c r="A11" s="117">
        <v>6</v>
      </c>
      <c r="B11" s="116">
        <v>170</v>
      </c>
      <c r="C11" s="115">
        <v>510000</v>
      </c>
      <c r="D11" s="112">
        <f t="shared" si="0"/>
        <v>0</v>
      </c>
      <c r="E11" s="112">
        <f>('Table of Proposed Rates- Page 6'!$B$7*'Overview-Page 1'!$G$35/1000)+('Table of Proposed Rates- Page 6'!$B$8*('Overview-Page 1'!$G$36-'Overview-Page 1'!$G$35)/1000+(C11-'Overview-Page 1'!$G$36)/1000*'Table of Proposed Rates- Page 6'!$B$9)+(C11-'Overview-Page 1'!$G$37)/1000*'Table of Proposed Rates- Page 6'!$B$10</f>
        <v>0</v>
      </c>
      <c r="F11" s="112">
        <f>('Table of Proposed Rates- Page 6'!$B$12*('Overview-Page 1'!$G$36)/1000)+('Table of Proposed Rates- Page 6'!$B$13*('Minimum Quarterly-Page 7'!C11-'Overview-Page 1'!$G$36)/1000)</f>
        <v>0</v>
      </c>
      <c r="G11" s="112">
        <f t="shared" si="1"/>
        <v>0</v>
      </c>
    </row>
    <row r="12" spans="1:7">
      <c r="A12" s="104"/>
      <c r="B12" s="104"/>
      <c r="C12" s="105"/>
      <c r="D12" s="112"/>
      <c r="E12" s="112"/>
      <c r="F12" s="112"/>
      <c r="G12" s="112"/>
    </row>
    <row r="13" spans="1:7">
      <c r="A13" s="114" t="s">
        <v>150</v>
      </c>
      <c r="B13" s="37"/>
      <c r="C13" s="37"/>
      <c r="D13" s="112"/>
      <c r="E13" s="112"/>
      <c r="F13" s="112"/>
      <c r="G13" s="112"/>
    </row>
    <row r="14" spans="1:7" ht="45">
      <c r="A14" s="106" t="s">
        <v>143</v>
      </c>
      <c r="B14" s="106" t="s">
        <v>144</v>
      </c>
      <c r="C14" s="106" t="s">
        <v>145</v>
      </c>
      <c r="D14" s="107" t="s">
        <v>146</v>
      </c>
      <c r="E14" s="108" t="s">
        <v>123</v>
      </c>
      <c r="F14" s="108" t="s">
        <v>28</v>
      </c>
      <c r="G14" s="161" t="s">
        <v>147</v>
      </c>
    </row>
    <row r="15" spans="1:7">
      <c r="A15" s="109" t="s">
        <v>148</v>
      </c>
      <c r="B15" s="110">
        <v>1</v>
      </c>
      <c r="C15" s="111">
        <v>3000</v>
      </c>
      <c r="D15" s="112" t="e">
        <f>'Table of Proposed Rates- Page 6'!C5</f>
        <v>#DIV/0!</v>
      </c>
      <c r="E15" s="112" t="e">
        <f>'Table of Proposed Rates- Page 6'!$C$7*C15/1000</f>
        <v>#DIV/0!</v>
      </c>
      <c r="F15" s="112" t="e">
        <f>'Table of Proposed Rates- Page 6'!$C$12*C15/1000</f>
        <v>#DIV/0!</v>
      </c>
      <c r="G15" s="112" t="e">
        <f t="shared" ref="G15:G19" si="2">SUM(D15:F15)</f>
        <v>#DIV/0!</v>
      </c>
    </row>
    <row r="16" spans="1:7">
      <c r="A16" s="109" t="s">
        <v>149</v>
      </c>
      <c r="B16" s="110">
        <v>2</v>
      </c>
      <c r="C16" s="111">
        <v>6000</v>
      </c>
      <c r="D16" s="112" t="e">
        <f t="shared" ref="D16:D22" si="3">D15</f>
        <v>#DIV/0!</v>
      </c>
      <c r="E16" s="112" t="e">
        <f>'Table of Proposed Rates- Page 6'!$C$7*C16/1000</f>
        <v>#DIV/0!</v>
      </c>
      <c r="F16" s="112" t="e">
        <f>'Table of Proposed Rates- Page 6'!$C$12*C16/1000</f>
        <v>#DIV/0!</v>
      </c>
      <c r="G16" s="112" t="e">
        <f t="shared" si="2"/>
        <v>#DIV/0!</v>
      </c>
    </row>
    <row r="17" spans="1:7">
      <c r="A17" s="110">
        <v>1</v>
      </c>
      <c r="B17" s="110">
        <v>4</v>
      </c>
      <c r="C17" s="111">
        <v>12000</v>
      </c>
      <c r="D17" s="112" t="e">
        <f t="shared" si="3"/>
        <v>#DIV/0!</v>
      </c>
      <c r="E17" s="112" t="e">
        <f>'Table of Proposed Rates- Page 6'!$C$7*C17/1000</f>
        <v>#DIV/0!</v>
      </c>
      <c r="F17" s="112" t="e">
        <f>'Table of Proposed Rates- Page 6'!$C$12*C17/1000</f>
        <v>#DIV/0!</v>
      </c>
      <c r="G17" s="112" t="e">
        <f t="shared" si="2"/>
        <v>#DIV/0!</v>
      </c>
    </row>
    <row r="18" spans="1:7">
      <c r="A18" s="113">
        <v>1.25</v>
      </c>
      <c r="B18" s="110">
        <v>10</v>
      </c>
      <c r="C18" s="111">
        <v>30000</v>
      </c>
      <c r="D18" s="112" t="e">
        <f t="shared" si="3"/>
        <v>#DIV/0!</v>
      </c>
      <c r="E18" s="112" t="e">
        <f>('Table of Proposed Rates- Page 6'!$C$7*'Overview-Page 1'!$G$35/1000)+('Table of Proposed Rates- Page 6'!$C$8*(C18-'Overview-Page 1'!$G$35)/1000)</f>
        <v>#DIV/0!</v>
      </c>
      <c r="F18" s="112" t="e">
        <f>'Table of Proposed Rates- Page 6'!$C$12*C18/1000</f>
        <v>#DIV/0!</v>
      </c>
      <c r="G18" s="112" t="e">
        <f t="shared" si="2"/>
        <v>#DIV/0!</v>
      </c>
    </row>
    <row r="19" spans="1:7">
      <c r="A19" s="110">
        <v>2</v>
      </c>
      <c r="B19" s="110">
        <v>25</v>
      </c>
      <c r="C19" s="111">
        <v>75000</v>
      </c>
      <c r="D19" s="112" t="e">
        <f t="shared" si="3"/>
        <v>#DIV/0!</v>
      </c>
      <c r="E19" s="112" t="e">
        <f>('Table of Proposed Rates- Page 6'!$C$7*'Overview-Page 1'!$G$35/1000)+('Table of Proposed Rates- Page 6'!$C$8*(C19-'Overview-Page 1'!$G$35)/1000)</f>
        <v>#DIV/0!</v>
      </c>
      <c r="F19" s="112" t="e">
        <f>'Table of Proposed Rates- Page 6'!$C$12*C19/1000</f>
        <v>#DIV/0!</v>
      </c>
      <c r="G19" s="112" t="e">
        <f t="shared" si="2"/>
        <v>#DIV/0!</v>
      </c>
    </row>
    <row r="20" spans="1:7">
      <c r="A20" s="117">
        <v>3</v>
      </c>
      <c r="B20" s="116">
        <v>45</v>
      </c>
      <c r="C20" s="115">
        <v>135000</v>
      </c>
      <c r="D20" s="112" t="e">
        <f t="shared" si="3"/>
        <v>#DIV/0!</v>
      </c>
      <c r="E20" s="112" t="e">
        <f>('Table of Proposed Rates- Page 6'!$C$7*'Overview-Page 1'!$G$35/1000)+('Table of Proposed Rates- Page 6'!$C$8*('Overview-Page 1'!$G$36-'Overview-Page 1'!$G$35)/1000+(C20-'Overview-Page 1'!$G$36)/1000*'Table of Proposed Rates- Page 6'!$C$9)</f>
        <v>#DIV/0!</v>
      </c>
      <c r="F20" s="112" t="e">
        <f>('Table of Proposed Rates- Page 6'!$C$12*('Overview-Page 1'!$H$36)/1000)+('Table of Proposed Rates- Page 6'!$C$13*('Minimum Quarterly-Page 7'!C20-'Overview-Page 1'!$H$36)/1000)</f>
        <v>#DIV/0!</v>
      </c>
      <c r="G20" s="112" t="e">
        <f t="shared" ref="G20:G22" si="4">SUM(D20:F20)</f>
        <v>#DIV/0!</v>
      </c>
    </row>
    <row r="21" spans="1:7">
      <c r="A21" s="117">
        <v>4</v>
      </c>
      <c r="B21" s="116">
        <v>90</v>
      </c>
      <c r="C21" s="115">
        <v>270000</v>
      </c>
      <c r="D21" s="112" t="e">
        <f t="shared" si="3"/>
        <v>#DIV/0!</v>
      </c>
      <c r="E21" s="112" t="e">
        <f>('Table of Proposed Rates- Page 6'!$C$7*'Overview-Page 1'!$G$35/1000)+('Table of Proposed Rates- Page 6'!$C$8*('Overview-Page 1'!$G$36-'Overview-Page 1'!$G$35)/1000+(C21-'Overview-Page 1'!$G$36)/1000*'Table of Proposed Rates- Page 6'!$C$9)</f>
        <v>#DIV/0!</v>
      </c>
      <c r="F21" s="112" t="e">
        <f>('Table of Proposed Rates- Page 6'!$C$12*('Overview-Page 1'!$H$36)/1000)+('Table of Proposed Rates- Page 6'!$C$13*('Minimum Quarterly-Page 7'!C21-'Overview-Page 1'!$H$36)/1000)</f>
        <v>#DIV/0!</v>
      </c>
      <c r="G21" s="112" t="e">
        <f t="shared" si="4"/>
        <v>#DIV/0!</v>
      </c>
    </row>
    <row r="22" spans="1:7">
      <c r="A22" s="117">
        <v>6</v>
      </c>
      <c r="B22" s="116">
        <v>170</v>
      </c>
      <c r="C22" s="115">
        <v>510000</v>
      </c>
      <c r="D22" s="112" t="e">
        <f t="shared" si="3"/>
        <v>#DIV/0!</v>
      </c>
      <c r="E22" s="112" t="e">
        <f>('Table of Proposed Rates- Page 6'!$C$7*'Overview-Page 1'!$G$35/1000)+('Table of Proposed Rates- Page 6'!$C$8*('Overview-Page 1'!$G$36-'Overview-Page 1'!$G$35)/1000+(C22-'Overview-Page 1'!$G$36)/1000*'Table of Proposed Rates- Page 6'!$C$9)+(C11-'Overview-Page 1'!$G$37)/1000*'Table of Proposed Rates- Page 6'!$C$10</f>
        <v>#DIV/0!</v>
      </c>
      <c r="F22" s="112" t="e">
        <f>('Table of Proposed Rates- Page 6'!$C$12*('Overview-Page 1'!$H$36)/1000)+('Table of Proposed Rates- Page 6'!$C$13*('Minimum Quarterly-Page 7'!C22-'Overview-Page 1'!$H$36)/1000)</f>
        <v>#DIV/0!</v>
      </c>
      <c r="G22" s="112" t="e">
        <f t="shared" si="4"/>
        <v>#DIV/0!</v>
      </c>
    </row>
    <row r="23" spans="1:7">
      <c r="D23" s="112"/>
      <c r="E23" s="112"/>
      <c r="F23" s="112"/>
      <c r="G23" s="112"/>
    </row>
    <row r="24" spans="1:7">
      <c r="A24" s="114" t="s">
        <v>151</v>
      </c>
      <c r="B24" s="37"/>
      <c r="C24" s="37"/>
      <c r="D24" s="112"/>
      <c r="E24" s="112"/>
      <c r="F24" s="112"/>
      <c r="G24" s="112"/>
    </row>
    <row r="25" spans="1:7" ht="45">
      <c r="A25" s="106" t="s">
        <v>143</v>
      </c>
      <c r="B25" s="106" t="s">
        <v>144</v>
      </c>
      <c r="C25" s="106" t="s">
        <v>145</v>
      </c>
      <c r="D25" s="107" t="s">
        <v>146</v>
      </c>
      <c r="E25" s="108" t="s">
        <v>123</v>
      </c>
      <c r="F25" s="108" t="s">
        <v>28</v>
      </c>
      <c r="G25" s="161" t="s">
        <v>147</v>
      </c>
    </row>
    <row r="26" spans="1:7">
      <c r="A26" s="109" t="s">
        <v>148</v>
      </c>
      <c r="B26" s="110">
        <v>1</v>
      </c>
      <c r="C26" s="111">
        <v>3000</v>
      </c>
      <c r="D26" s="112" t="e">
        <f>'Table of Proposed Rates- Page 6'!E5</f>
        <v>#DIV/0!</v>
      </c>
      <c r="E26" s="112" t="e">
        <f>'Table of Proposed Rates- Page 6'!$E$7*C26/1000</f>
        <v>#DIV/0!</v>
      </c>
      <c r="F26" s="112" t="e">
        <f>'Table of Proposed Rates- Page 6'!$E$12*C26/1000</f>
        <v>#DIV/0!</v>
      </c>
      <c r="G26" s="112" t="e">
        <f t="shared" ref="G26:G30" si="5">SUM(D26:F26)</f>
        <v>#DIV/0!</v>
      </c>
    </row>
    <row r="27" spans="1:7">
      <c r="A27" s="109" t="s">
        <v>149</v>
      </c>
      <c r="B27" s="110">
        <v>2</v>
      </c>
      <c r="C27" s="111">
        <v>6000</v>
      </c>
      <c r="D27" s="112" t="e">
        <f t="shared" ref="D27:D33" si="6">D26</f>
        <v>#DIV/0!</v>
      </c>
      <c r="E27" s="112" t="e">
        <f>'Table of Proposed Rates- Page 6'!$E$7*C27/1000</f>
        <v>#DIV/0!</v>
      </c>
      <c r="F27" s="112" t="e">
        <f>'Table of Proposed Rates- Page 6'!$E$12*C27/1000</f>
        <v>#DIV/0!</v>
      </c>
      <c r="G27" s="112" t="e">
        <f t="shared" si="5"/>
        <v>#DIV/0!</v>
      </c>
    </row>
    <row r="28" spans="1:7">
      <c r="A28" s="110">
        <v>1</v>
      </c>
      <c r="B28" s="110">
        <v>4</v>
      </c>
      <c r="C28" s="111">
        <v>12000</v>
      </c>
      <c r="D28" s="112" t="e">
        <f t="shared" si="6"/>
        <v>#DIV/0!</v>
      </c>
      <c r="E28" s="112" t="e">
        <f>'Table of Proposed Rates- Page 6'!$E$7*C28/1000</f>
        <v>#DIV/0!</v>
      </c>
      <c r="F28" s="112" t="e">
        <f>'Table of Proposed Rates- Page 6'!$E$12*C28/1000</f>
        <v>#DIV/0!</v>
      </c>
      <c r="G28" s="112" t="e">
        <f t="shared" si="5"/>
        <v>#DIV/0!</v>
      </c>
    </row>
    <row r="29" spans="1:7">
      <c r="A29" s="113">
        <v>1.25</v>
      </c>
      <c r="B29" s="110">
        <v>10</v>
      </c>
      <c r="C29" s="111">
        <v>30000</v>
      </c>
      <c r="D29" s="112" t="e">
        <f t="shared" si="6"/>
        <v>#DIV/0!</v>
      </c>
      <c r="E29" s="112" t="e">
        <f>('Table of Proposed Rates- Page 6'!$E$7*'Overview-Page 1'!$G$35/1000)+('Table of Proposed Rates- Page 6'!$E$8*(C29-'Overview-Page 1'!$G$35)/1000)</f>
        <v>#DIV/0!</v>
      </c>
      <c r="F29" s="112" t="e">
        <f>'Table of Proposed Rates- Page 6'!$E$12*C29/1000</f>
        <v>#DIV/0!</v>
      </c>
      <c r="G29" s="112" t="e">
        <f t="shared" si="5"/>
        <v>#DIV/0!</v>
      </c>
    </row>
    <row r="30" spans="1:7">
      <c r="A30" s="110">
        <v>2</v>
      </c>
      <c r="B30" s="110">
        <v>25</v>
      </c>
      <c r="C30" s="111">
        <v>75000</v>
      </c>
      <c r="D30" s="112" t="e">
        <f t="shared" si="6"/>
        <v>#DIV/0!</v>
      </c>
      <c r="E30" s="112" t="e">
        <f>('Table of Proposed Rates- Page 6'!$E$7*'Overview-Page 1'!$G$35/1000)+('Table of Proposed Rates- Page 6'!$E$8*(C30-'Overview-Page 1'!$G$35)/1000)</f>
        <v>#DIV/0!</v>
      </c>
      <c r="F30" s="112" t="e">
        <f>'Table of Proposed Rates- Page 6'!$E$12*C30/1000</f>
        <v>#DIV/0!</v>
      </c>
      <c r="G30" s="112" t="e">
        <f t="shared" si="5"/>
        <v>#DIV/0!</v>
      </c>
    </row>
    <row r="31" spans="1:7">
      <c r="A31" s="117">
        <v>3</v>
      </c>
      <c r="B31" s="116">
        <v>45</v>
      </c>
      <c r="C31" s="115">
        <v>135000</v>
      </c>
      <c r="D31" s="112" t="e">
        <f t="shared" si="6"/>
        <v>#DIV/0!</v>
      </c>
      <c r="E31" s="112" t="e">
        <f>('Table of Proposed Rates- Page 6'!$E$7*'Overview-Page 1'!$G$35/1000)+('Table of Proposed Rates- Page 6'!$E$8*('Overview-Page 1'!$G$36-'Overview-Page 1'!$G$35)/1000+(C31-'Overview-Page 1'!$G$36)/1000*'Table of Proposed Rates- Page 6'!$E$9)</f>
        <v>#DIV/0!</v>
      </c>
      <c r="F31" s="112" t="e">
        <f>('Table of Proposed Rates- Page 6'!$E$12*('Overview-Page 1'!$I$36)/1000)+('Table of Proposed Rates- Page 6'!$E$13*('Minimum Quarterly-Page 7'!C31-'Overview-Page 1'!$I$36)/1000)</f>
        <v>#DIV/0!</v>
      </c>
      <c r="G31" s="112" t="e">
        <f t="shared" ref="G31:G33" si="7">SUM(D31:F31)</f>
        <v>#DIV/0!</v>
      </c>
    </row>
    <row r="32" spans="1:7">
      <c r="A32" s="117">
        <v>4</v>
      </c>
      <c r="B32" s="116">
        <v>90</v>
      </c>
      <c r="C32" s="115">
        <v>270000</v>
      </c>
      <c r="D32" s="112" t="e">
        <f t="shared" si="6"/>
        <v>#DIV/0!</v>
      </c>
      <c r="E32" s="112" t="e">
        <f>('Table of Proposed Rates- Page 6'!$E$7*'Overview-Page 1'!$G$35/1000)+('Table of Proposed Rates- Page 6'!$E$8*('Overview-Page 1'!$G$36-'Overview-Page 1'!$G$35)/1000+(C32-'Overview-Page 1'!$G$36)/1000*'Table of Proposed Rates- Page 6'!$E$9)</f>
        <v>#DIV/0!</v>
      </c>
      <c r="F32" s="112" t="e">
        <f>('Table of Proposed Rates- Page 6'!$E$12*('Overview-Page 1'!$I$36)/1000)+('Table of Proposed Rates- Page 6'!$E$13*('Minimum Quarterly-Page 7'!C32-'Overview-Page 1'!$I$36)/1000)</f>
        <v>#DIV/0!</v>
      </c>
      <c r="G32" s="112" t="e">
        <f t="shared" si="7"/>
        <v>#DIV/0!</v>
      </c>
    </row>
    <row r="33" spans="1:7">
      <c r="A33" s="117">
        <v>6</v>
      </c>
      <c r="B33" s="116">
        <v>170</v>
      </c>
      <c r="C33" s="115">
        <v>510000</v>
      </c>
      <c r="D33" s="112" t="e">
        <f t="shared" si="6"/>
        <v>#DIV/0!</v>
      </c>
      <c r="E33" s="112" t="e">
        <f>('Table of Proposed Rates- Page 6'!$E$7*'Overview-Page 1'!$G$35/1000)+('Table of Proposed Rates- Page 6'!$E$8*('Overview-Page 1'!$G$36-'Overview-Page 1'!$G$35)/1000+(C33-'Overview-Page 1'!$G$36)/1000*'Table of Proposed Rates- Page 6'!$E$9)+(C11-'Overview-Page 1'!$G$37)/1000*'Table of Proposed Rates- Page 6'!$E$10</f>
        <v>#DIV/0!</v>
      </c>
      <c r="F33" s="112" t="e">
        <f>('Table of Proposed Rates- Page 6'!$E$12*('Overview-Page 1'!$I$36)/1000)+('Table of Proposed Rates- Page 6'!$E$13*('Minimum Quarterly-Page 7'!C33-'Overview-Page 1'!$I$36)/1000)</f>
        <v>#DIV/0!</v>
      </c>
      <c r="G33" s="112" t="e">
        <f t="shared" si="7"/>
        <v>#DIV/0!</v>
      </c>
    </row>
    <row r="34" spans="1:7">
      <c r="D34" s="112"/>
      <c r="E34" s="112"/>
      <c r="F34" s="112"/>
      <c r="G34" s="112"/>
    </row>
    <row r="35" spans="1:7">
      <c r="D35" s="112"/>
      <c r="E35" s="112"/>
      <c r="F35" s="112"/>
      <c r="G35" s="112"/>
    </row>
    <row r="36" spans="1:7">
      <c r="A36" s="114" t="s">
        <v>152</v>
      </c>
      <c r="B36" s="37"/>
      <c r="C36" s="37"/>
      <c r="D36" s="112"/>
      <c r="E36" s="112"/>
      <c r="F36" s="112"/>
      <c r="G36" s="112"/>
    </row>
    <row r="37" spans="1:7" ht="45">
      <c r="A37" s="106" t="s">
        <v>143</v>
      </c>
      <c r="B37" s="106" t="s">
        <v>144</v>
      </c>
      <c r="C37" s="106" t="s">
        <v>145</v>
      </c>
      <c r="D37" s="107" t="s">
        <v>146</v>
      </c>
      <c r="E37" s="108" t="s">
        <v>123</v>
      </c>
      <c r="F37" s="108" t="s">
        <v>28</v>
      </c>
      <c r="G37" s="161" t="s">
        <v>147</v>
      </c>
    </row>
    <row r="38" spans="1:7">
      <c r="A38" s="109" t="s">
        <v>148</v>
      </c>
      <c r="B38" s="110">
        <v>1</v>
      </c>
      <c r="C38" s="111">
        <v>3000</v>
      </c>
      <c r="D38" s="112" t="e">
        <f>'Table of Proposed Rates- Page 6'!G5</f>
        <v>#DIV/0!</v>
      </c>
      <c r="E38" s="112" t="e">
        <f>'Table of Proposed Rates- Page 6'!$G$7*C38/1000</f>
        <v>#DIV/0!</v>
      </c>
      <c r="F38" s="112" t="e">
        <f>'Table of Proposed Rates- Page 6'!$G$12*C38/1000</f>
        <v>#DIV/0!</v>
      </c>
      <c r="G38" s="112" t="e">
        <f>SUM(D38:E38)</f>
        <v>#DIV/0!</v>
      </c>
    </row>
    <row r="39" spans="1:7">
      <c r="A39" s="109" t="s">
        <v>149</v>
      </c>
      <c r="B39" s="110">
        <v>2</v>
      </c>
      <c r="C39" s="111">
        <v>6000</v>
      </c>
      <c r="D39" s="112" t="e">
        <f>D38</f>
        <v>#DIV/0!</v>
      </c>
      <c r="E39" s="112" t="e">
        <f>'Table of Proposed Rates- Page 6'!$G$7*C39/1000</f>
        <v>#DIV/0!</v>
      </c>
      <c r="F39" s="112" t="e">
        <f>'Table of Proposed Rates- Page 6'!$G$12*C39/1000</f>
        <v>#DIV/0!</v>
      </c>
      <c r="G39" s="112" t="e">
        <f t="shared" ref="G39:G45" si="8">SUM(D39:F39)</f>
        <v>#DIV/0!</v>
      </c>
    </row>
    <row r="40" spans="1:7">
      <c r="A40" s="110">
        <v>1</v>
      </c>
      <c r="B40" s="110">
        <v>4</v>
      </c>
      <c r="C40" s="111">
        <v>12000</v>
      </c>
      <c r="D40" s="112" t="e">
        <f t="shared" ref="D40:D45" si="9">D39</f>
        <v>#DIV/0!</v>
      </c>
      <c r="E40" s="112" t="e">
        <f>'Table of Proposed Rates- Page 6'!$G$7*C40/1000</f>
        <v>#DIV/0!</v>
      </c>
      <c r="F40" s="112" t="e">
        <f>'Table of Proposed Rates- Page 6'!$G$12*C40/1000</f>
        <v>#DIV/0!</v>
      </c>
      <c r="G40" s="112" t="e">
        <f t="shared" si="8"/>
        <v>#DIV/0!</v>
      </c>
    </row>
    <row r="41" spans="1:7">
      <c r="A41" s="113">
        <v>1.25</v>
      </c>
      <c r="B41" s="110">
        <v>10</v>
      </c>
      <c r="C41" s="111">
        <v>30000</v>
      </c>
      <c r="D41" s="112" t="e">
        <f t="shared" si="9"/>
        <v>#DIV/0!</v>
      </c>
      <c r="E41" s="112" t="e">
        <f>('Table of Proposed Rates- Page 6'!$G$7*'Overview-Page 1'!$G$35/1000)+('Table of Proposed Rates- Page 6'!$G$8*(C41-'Overview-Page 1'!$G$35)/1000)</f>
        <v>#DIV/0!</v>
      </c>
      <c r="F41" s="112" t="e">
        <f>'Table of Proposed Rates- Page 6'!$G$12*C41/1000</f>
        <v>#DIV/0!</v>
      </c>
      <c r="G41" s="112" t="e">
        <f t="shared" si="8"/>
        <v>#DIV/0!</v>
      </c>
    </row>
    <row r="42" spans="1:7">
      <c r="A42" s="110">
        <v>2</v>
      </c>
      <c r="B42" s="110">
        <v>25</v>
      </c>
      <c r="C42" s="111">
        <v>75000</v>
      </c>
      <c r="D42" s="112" t="e">
        <f t="shared" si="9"/>
        <v>#DIV/0!</v>
      </c>
      <c r="E42" s="112" t="e">
        <f>('Table of Proposed Rates- Page 6'!$G$7*'Overview-Page 1'!$G$35/1000)+('Table of Proposed Rates- Page 6'!$G$8*(C42-'Overview-Page 1'!$G$35)/1000)</f>
        <v>#DIV/0!</v>
      </c>
      <c r="F42" s="112" t="e">
        <f>'Table of Proposed Rates- Page 6'!$G$12*C42/1000</f>
        <v>#DIV/0!</v>
      </c>
      <c r="G42" s="112" t="e">
        <f t="shared" si="8"/>
        <v>#DIV/0!</v>
      </c>
    </row>
    <row r="43" spans="1:7">
      <c r="A43" s="117">
        <v>3</v>
      </c>
      <c r="B43" s="116">
        <v>45</v>
      </c>
      <c r="C43" s="115">
        <v>135000</v>
      </c>
      <c r="D43" s="112" t="e">
        <f t="shared" si="9"/>
        <v>#DIV/0!</v>
      </c>
      <c r="E43" s="112" t="e">
        <f>('Table of Proposed Rates- Page 6'!$G$7*'Overview-Page 1'!$G$35/1000)+('Table of Proposed Rates- Page 6'!$G$8*('Overview-Page 1'!$G$36-'Overview-Page 1'!$G$35)/1000+(C43-'Overview-Page 1'!$G$36)/1000*'Table of Proposed Rates- Page 6'!$G$9)</f>
        <v>#DIV/0!</v>
      </c>
      <c r="F43" s="112" t="e">
        <f>('Table of Proposed Rates- Page 6'!$G$12*('Overview-Page 1'!$J$36)/1000)+('Table of Proposed Rates- Page 6'!$G$13*('Minimum Quarterly-Page 7'!C43-'Overview-Page 1'!$J$36)/1000)</f>
        <v>#DIV/0!</v>
      </c>
      <c r="G43" s="112" t="e">
        <f t="shared" si="8"/>
        <v>#DIV/0!</v>
      </c>
    </row>
    <row r="44" spans="1:7">
      <c r="A44" s="117">
        <v>4</v>
      </c>
      <c r="B44" s="116">
        <v>90</v>
      </c>
      <c r="C44" s="115">
        <v>270000</v>
      </c>
      <c r="D44" s="112" t="e">
        <f t="shared" si="9"/>
        <v>#DIV/0!</v>
      </c>
      <c r="E44" s="112" t="e">
        <f>('Table of Proposed Rates- Page 6'!$G$7*'Overview-Page 1'!$G$35/1000)+('Table of Proposed Rates- Page 6'!$G$8*('Overview-Page 1'!$G$36-'Overview-Page 1'!$G$35)/1000+(C44-'Overview-Page 1'!$G$36)/1000*'Table of Proposed Rates- Page 6'!$G$9)</f>
        <v>#DIV/0!</v>
      </c>
      <c r="F44" s="112" t="e">
        <f>('Table of Proposed Rates- Page 6'!$G$12*('Overview-Page 1'!$J$36)/1000)+('Table of Proposed Rates- Page 6'!$G$13*('Minimum Quarterly-Page 7'!C44-'Overview-Page 1'!$J$36)/1000)</f>
        <v>#DIV/0!</v>
      </c>
      <c r="G44" s="112" t="e">
        <f t="shared" si="8"/>
        <v>#DIV/0!</v>
      </c>
    </row>
    <row r="45" spans="1:7">
      <c r="A45" s="117">
        <v>6</v>
      </c>
      <c r="B45" s="116">
        <v>170</v>
      </c>
      <c r="C45" s="115">
        <v>510000</v>
      </c>
      <c r="D45" s="112" t="e">
        <f t="shared" si="9"/>
        <v>#DIV/0!</v>
      </c>
      <c r="E45" s="112" t="e">
        <f>('Table of Proposed Rates- Page 6'!$G$7*'Overview-Page 1'!$G$35/1000)+('Table of Proposed Rates- Page 6'!$G$8*('Overview-Page 1'!$G$36-'Overview-Page 1'!$G$35)/1000+(C45-'Overview-Page 1'!$G$36)/1000*'Table of Proposed Rates- Page 6'!$G$9)+(C11-'Overview-Page 1'!$G$37)/1000*'Table of Proposed Rates- Page 6'!$G$10</f>
        <v>#DIV/0!</v>
      </c>
      <c r="F45" s="112" t="e">
        <f>('Table of Proposed Rates- Page 6'!$G$12*('Overview-Page 1'!$J$36)/1000)+('Table of Proposed Rates- Page 6'!$G$13*('Minimum Quarterly-Page 7'!C45-'Overview-Page 1'!$J$36)/1000)</f>
        <v>#DIV/0!</v>
      </c>
      <c r="G45" s="112" t="e">
        <f t="shared" si="8"/>
        <v>#DIV/0!</v>
      </c>
    </row>
    <row r="47" spans="1:7">
      <c r="F47" s="270" t="s">
        <v>337</v>
      </c>
      <c r="G47" s="271"/>
    </row>
  </sheetData>
  <mergeCells count="2">
    <mergeCell ref="F1:G1"/>
    <mergeCell ref="F47:G47"/>
  </mergeCells>
  <pageMargins left="0.7" right="0.7" top="0.75" bottom="0.75" header="0.3" footer="0.3"/>
  <pageSetup paperSize="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H24"/>
  <sheetViews>
    <sheetView workbookViewId="0">
      <selection activeCell="D24" sqref="D24:E24"/>
    </sheetView>
  </sheetViews>
  <sheetFormatPr defaultRowHeight="15"/>
  <cols>
    <col min="1" max="1" width="6.28515625" customWidth="1"/>
    <col min="2" max="2" width="39.85546875" customWidth="1"/>
    <col min="3" max="6" width="14.5703125" customWidth="1"/>
  </cols>
  <sheetData>
    <row r="1" spans="1:8">
      <c r="A1" s="321" t="s">
        <v>326</v>
      </c>
      <c r="B1" s="321"/>
      <c r="D1" s="322" t="s">
        <v>335</v>
      </c>
      <c r="E1" s="322"/>
    </row>
    <row r="3" spans="1:8">
      <c r="A3" s="95"/>
      <c r="B3" s="159"/>
      <c r="C3" s="175">
        <f>'[2]fin proj'!F8</f>
        <v>2013</v>
      </c>
      <c r="D3" s="175">
        <f>'[2]fin proj'!G8</f>
        <v>2014</v>
      </c>
      <c r="E3" s="175">
        <f>'[2]fin proj'!H8</f>
        <v>2015</v>
      </c>
    </row>
    <row r="4" spans="1:8">
      <c r="A4" s="288" t="s">
        <v>153</v>
      </c>
      <c r="B4" s="319"/>
      <c r="C4" s="95"/>
      <c r="D4" s="95"/>
      <c r="E4" s="95"/>
    </row>
    <row r="5" spans="1:8">
      <c r="A5" s="95"/>
      <c r="B5" s="159" t="s">
        <v>154</v>
      </c>
      <c r="C5" s="158">
        <f>'Financial Projection- Page 3'!F21</f>
        <v>0</v>
      </c>
      <c r="D5" s="158">
        <f>'Financial Projection- Page 3'!G21</f>
        <v>0</v>
      </c>
      <c r="E5" s="158">
        <f>'Financial Projection- Page 3'!H21</f>
        <v>0</v>
      </c>
    </row>
    <row r="6" spans="1:8">
      <c r="A6" s="95"/>
      <c r="B6" s="95" t="s">
        <v>123</v>
      </c>
      <c r="C6" s="158">
        <f>'Financial Projection- Page 3'!F67</f>
        <v>0</v>
      </c>
      <c r="D6" s="158">
        <f>'Financial Projection- Page 3'!G67</f>
        <v>0</v>
      </c>
      <c r="E6" s="158">
        <f>'Financial Projection- Page 3'!H67</f>
        <v>0</v>
      </c>
    </row>
    <row r="7" spans="1:8">
      <c r="A7" s="95"/>
      <c r="B7" s="95" t="s">
        <v>28</v>
      </c>
      <c r="C7" s="158">
        <f>'Financial Projection- Page 3'!F107</f>
        <v>0</v>
      </c>
      <c r="D7" s="158">
        <f>'Financial Projection- Page 3'!G107</f>
        <v>0</v>
      </c>
      <c r="E7" s="158">
        <f>'Financial Projection- Page 3'!H107</f>
        <v>0</v>
      </c>
    </row>
    <row r="8" spans="1:8">
      <c r="A8" s="193" t="s">
        <v>42</v>
      </c>
      <c r="B8" s="193"/>
      <c r="C8" s="221">
        <f>SUM(C5:C7)</f>
        <v>0</v>
      </c>
      <c r="D8" s="221">
        <f t="shared" ref="D8:E8" si="0">SUM(D5:D7)</f>
        <v>0</v>
      </c>
      <c r="E8" s="221">
        <f t="shared" si="0"/>
        <v>0</v>
      </c>
    </row>
    <row r="9" spans="1:8">
      <c r="A9" s="95"/>
      <c r="B9" s="95"/>
      <c r="C9" s="158"/>
      <c r="D9" s="158"/>
      <c r="E9" s="158"/>
    </row>
    <row r="10" spans="1:8">
      <c r="A10" s="288" t="s">
        <v>155</v>
      </c>
      <c r="B10" s="288"/>
      <c r="C10" s="158"/>
      <c r="D10" s="158"/>
      <c r="E10" s="158"/>
    </row>
    <row r="11" spans="1:8">
      <c r="A11" s="95"/>
      <c r="B11" s="95" t="s">
        <v>156</v>
      </c>
      <c r="C11" s="158" t="e">
        <f>'Table of Proposed Rates- Page 6'!C5*4*'Overview-Page 1'!H10</f>
        <v>#DIV/0!</v>
      </c>
      <c r="D11" s="158" t="e">
        <f>'Table of Proposed Rates- Page 6'!E5*4*'Overview-Page 1'!I10</f>
        <v>#DIV/0!</v>
      </c>
      <c r="E11" s="158" t="e">
        <f>'Table of Proposed Rates- Page 6'!G5*4*'Overview-Page 1'!J10</f>
        <v>#DIV/0!</v>
      </c>
    </row>
    <row r="12" spans="1:8">
      <c r="A12" s="95"/>
      <c r="B12" s="95" t="s">
        <v>157</v>
      </c>
      <c r="C12" s="160" t="e">
        <f>'Rate Calculator- Page 5'!C20</f>
        <v>#DIV/0!</v>
      </c>
      <c r="D12" s="160" t="e">
        <f>'Rate Calculator- Page 5'!D20</f>
        <v>#DIV/0!</v>
      </c>
      <c r="E12" s="160" t="e">
        <f>'Rate Calculator- Page 5'!E20</f>
        <v>#DIV/0!</v>
      </c>
    </row>
    <row r="13" spans="1:8">
      <c r="A13" s="95"/>
      <c r="B13" s="95" t="s">
        <v>218</v>
      </c>
      <c r="C13" s="160" t="e">
        <f>'Table of Proposed Rates- Page 6'!C7*'Overview-Page 1'!H38/1000</f>
        <v>#DIV/0!</v>
      </c>
      <c r="D13" s="160" t="e">
        <f>'Table of Proposed Rates- Page 6'!E7*'Overview-Page 1'!I38/1000</f>
        <v>#DIV/0!</v>
      </c>
      <c r="E13" s="160" t="e">
        <f>'Table of Proposed Rates- Page 6'!G7*'Overview-Page 1'!J38/1000</f>
        <v>#DIV/0!</v>
      </c>
      <c r="F13" s="152"/>
      <c r="G13" s="152"/>
    </row>
    <row r="14" spans="1:8">
      <c r="A14" s="95"/>
      <c r="B14" s="95" t="s">
        <v>219</v>
      </c>
      <c r="C14" s="160" t="e">
        <f>'Table of Proposed Rates- Page 6'!C8*'Overview-Page 1'!H39/1000</f>
        <v>#REF!</v>
      </c>
      <c r="D14" s="160" t="e">
        <f>'Table of Proposed Rates- Page 6'!E8*'Overview-Page 1'!I39/1000</f>
        <v>#REF!</v>
      </c>
      <c r="E14" s="160" t="e">
        <f>'Table of Proposed Rates- Page 6'!G8*'Overview-Page 1'!J39/1000</f>
        <v>#REF!</v>
      </c>
      <c r="F14" s="152"/>
      <c r="G14" s="152"/>
    </row>
    <row r="15" spans="1:8">
      <c r="A15" s="95"/>
      <c r="B15" s="95" t="s">
        <v>236</v>
      </c>
      <c r="C15" s="160" t="e">
        <f>'Table of Proposed Rates- Page 6'!C9*'Overview-Page 1'!H40/1000</f>
        <v>#REF!</v>
      </c>
      <c r="D15" s="160" t="e">
        <f>'Table of Proposed Rates- Page 6'!E9*'Overview-Page 1'!I40/1000</f>
        <v>#REF!</v>
      </c>
      <c r="E15" s="160" t="e">
        <f>'Table of Proposed Rates- Page 6'!G9*'Overview-Page 1'!J40/1000</f>
        <v>#REF!</v>
      </c>
    </row>
    <row r="16" spans="1:8">
      <c r="A16" s="95"/>
      <c r="B16" s="95" t="s">
        <v>272</v>
      </c>
      <c r="C16" s="160" t="e">
        <f>'Table of Proposed Rates- Page 6'!C10*'Overview-Page 1'!H41/1000</f>
        <v>#REF!</v>
      </c>
      <c r="D16" s="160" t="e">
        <f>'Table of Proposed Rates- Page 6'!E10*'Overview-Page 1'!I41/1000</f>
        <v>#REF!</v>
      </c>
      <c r="E16" s="160" t="e">
        <f>'Table of Proposed Rates- Page 6'!G10*'Overview-Page 1'!J41/1000</f>
        <v>#REF!</v>
      </c>
      <c r="H16" s="153"/>
    </row>
    <row r="17" spans="1:5">
      <c r="A17" s="95"/>
      <c r="B17" s="95" t="s">
        <v>270</v>
      </c>
      <c r="C17" s="160" t="e">
        <f>'Table of Proposed Rates- Page 6'!C12*'Rate Calculator- Page 5'!C53</f>
        <v>#DIV/0!</v>
      </c>
      <c r="D17" s="160" t="e">
        <f>'Table of Proposed Rates- Page 6'!E12*'Rate Calculator- Page 5'!D53</f>
        <v>#DIV/0!</v>
      </c>
      <c r="E17" s="160" t="e">
        <f>'Table of Proposed Rates- Page 6'!G12*'Rate Calculator- Page 5'!E53</f>
        <v>#DIV/0!</v>
      </c>
    </row>
    <row r="18" spans="1:5">
      <c r="A18" s="95"/>
      <c r="B18" s="95" t="s">
        <v>271</v>
      </c>
      <c r="C18" s="160" t="e">
        <f>'Table of Proposed Rates- Page 6'!C13*('Rate Calculator- Page 5'!C49-'Rate Calculator- Page 5'!C53)</f>
        <v>#DIV/0!</v>
      </c>
      <c r="D18" s="160" t="e">
        <f>'Table of Proposed Rates- Page 6'!E13*('Rate Calculator- Page 5'!D49-'Rate Calculator- Page 5'!D53)</f>
        <v>#DIV/0!</v>
      </c>
      <c r="E18" s="160" t="e">
        <f>'Table of Proposed Rates- Page 6'!G13*('Rate Calculator- Page 5'!E49-'Rate Calculator- Page 5'!E53)</f>
        <v>#DIV/0!</v>
      </c>
    </row>
    <row r="19" spans="1:5">
      <c r="A19" s="193" t="s">
        <v>42</v>
      </c>
      <c r="B19" s="193"/>
      <c r="C19" s="222" t="e">
        <f>SUM(C11:C18)</f>
        <v>#DIV/0!</v>
      </c>
      <c r="D19" s="222" t="e">
        <f t="shared" ref="D19:E19" si="1">SUM(D11:D18)</f>
        <v>#DIV/0!</v>
      </c>
      <c r="E19" s="222" t="e">
        <f t="shared" si="1"/>
        <v>#DIV/0!</v>
      </c>
    </row>
    <row r="20" spans="1:5">
      <c r="C20" s="160"/>
      <c r="D20" s="160"/>
      <c r="E20" s="160"/>
    </row>
    <row r="21" spans="1:5">
      <c r="A21" s="320" t="s">
        <v>158</v>
      </c>
      <c r="B21" s="320"/>
      <c r="C21" s="222" t="e">
        <f>C19-C8</f>
        <v>#DIV/0!</v>
      </c>
      <c r="D21" s="222" t="e">
        <f t="shared" ref="D21:E21" si="2">D19-D8</f>
        <v>#DIV/0!</v>
      </c>
      <c r="E21" s="222" t="e">
        <f t="shared" si="2"/>
        <v>#DIV/0!</v>
      </c>
    </row>
    <row r="24" spans="1:5">
      <c r="D24" s="270" t="s">
        <v>337</v>
      </c>
      <c r="E24" s="271"/>
    </row>
  </sheetData>
  <mergeCells count="6">
    <mergeCell ref="D24:E24"/>
    <mergeCell ref="A10:B10"/>
    <mergeCell ref="A4:B4"/>
    <mergeCell ref="A21:B21"/>
    <mergeCell ref="A1:B1"/>
    <mergeCell ref="D1:E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Overview-Page 1</vt:lpstr>
      <vt:lpstr>WCS-Page 2</vt:lpstr>
      <vt:lpstr>Financial Projection- Page 3</vt:lpstr>
      <vt:lpstr>Explanations-Page 4</vt:lpstr>
      <vt:lpstr>Rate Calculator- Page 5</vt:lpstr>
      <vt:lpstr>Table of Proposed Rates- Page 6</vt:lpstr>
      <vt:lpstr>Minimum Quarterly-Page 7</vt:lpstr>
      <vt:lpstr>Proof of Revenue-Page 8</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2014-02-10T17:11:26Z</cp:lastPrinted>
  <dcterms:created xsi:type="dcterms:W3CDTF">2012-03-16T13:54:22Z</dcterms:created>
  <dcterms:modified xsi:type="dcterms:W3CDTF">2016-06-03T15:15:55Z</dcterms:modified>
</cp:coreProperties>
</file>