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1" activeTab="3"/>
  </bookViews>
  <sheets>
    <sheet name="Instructions" sheetId="11" r:id="rId1"/>
    <sheet name="Overview-Page 1" sheetId="3" r:id="rId2"/>
    <sheet name="WCS-Page 2" sheetId="2" r:id="rId3"/>
    <sheet name="Financial Projection-Page 3" sheetId="1" r:id="rId4"/>
    <sheet name="Explanations-Page 4" sheetId="10" r:id="rId5"/>
    <sheet name="Rate Calculator- Page5" sheetId="4" r:id="rId6"/>
    <sheet name="Table of Proposed Rates- Page 6" sheetId="5" r:id="rId7"/>
    <sheet name="Minimum Quarterly- Page 7" sheetId="7" r:id="rId8"/>
    <sheet name="Proof of Revenue- Page 8" sheetId="8" r:id="rId9"/>
  </sheets>
  <externalReferences>
    <externalReference r:id="rId10"/>
    <externalReference r:id="rId11"/>
  </externalReferences>
  <definedNames>
    <definedName name="_xlnm.Print_Titles" localSheetId="3">'Financial Projection-Page 3'!$7:$8</definedName>
  </definedNames>
  <calcPr calcId="125725"/>
</workbook>
</file>

<file path=xl/calcChain.xml><?xml version="1.0" encoding="utf-8"?>
<calcChain xmlns="http://schemas.openxmlformats.org/spreadsheetml/2006/main">
  <c r="G12" i="1"/>
  <c r="H12"/>
  <c r="F12"/>
  <c r="D14" i="4"/>
  <c r="E14"/>
  <c r="C14"/>
  <c r="D13"/>
  <c r="E13"/>
  <c r="C13"/>
  <c r="F59" i="1" l="1"/>
  <c r="G59"/>
  <c r="H59"/>
  <c r="D59"/>
  <c r="E59"/>
  <c r="C59"/>
  <c r="D60"/>
  <c r="E60"/>
  <c r="C60"/>
  <c r="C1" i="2"/>
  <c r="H75" i="1"/>
  <c r="G75"/>
  <c r="F75"/>
  <c r="E75"/>
  <c r="D75"/>
  <c r="C75"/>
  <c r="F79" l="1"/>
  <c r="G78"/>
  <c r="H78" s="1"/>
  <c r="F80"/>
  <c r="E80"/>
  <c r="D80"/>
  <c r="C80"/>
  <c r="G73"/>
  <c r="H73" s="1"/>
  <c r="G72"/>
  <c r="H72" s="1"/>
  <c r="G71"/>
  <c r="H71" s="1"/>
  <c r="G70"/>
  <c r="H70" s="1"/>
  <c r="G69"/>
  <c r="H69" s="1"/>
  <c r="G68"/>
  <c r="H61"/>
  <c r="G61"/>
  <c r="F61"/>
  <c r="E61"/>
  <c r="D61"/>
  <c r="C61"/>
  <c r="H60"/>
  <c r="G60"/>
  <c r="F60"/>
  <c r="E45"/>
  <c r="D45"/>
  <c r="C45"/>
  <c r="F44"/>
  <c r="F45" s="1"/>
  <c r="F63" s="1"/>
  <c r="G43"/>
  <c r="H43" s="1"/>
  <c r="G39"/>
  <c r="H39" s="1"/>
  <c r="G38"/>
  <c r="H38" s="1"/>
  <c r="G37"/>
  <c r="E35"/>
  <c r="D35"/>
  <c r="C35"/>
  <c r="F34"/>
  <c r="F35" s="1"/>
  <c r="G33"/>
  <c r="H33" s="1"/>
  <c r="G29"/>
  <c r="H29" s="1"/>
  <c r="G28"/>
  <c r="H28" s="1"/>
  <c r="G27"/>
  <c r="H27" s="1"/>
  <c r="G26"/>
  <c r="H26" s="1"/>
  <c r="G25"/>
  <c r="H25" s="1"/>
  <c r="F19"/>
  <c r="E19"/>
  <c r="D19"/>
  <c r="C19"/>
  <c r="G16"/>
  <c r="G19" s="1"/>
  <c r="E14"/>
  <c r="D14"/>
  <c r="C14"/>
  <c r="G11"/>
  <c r="H11" s="1"/>
  <c r="G10"/>
  <c r="D2"/>
  <c r="H24" i="2"/>
  <c r="G24"/>
  <c r="F24"/>
  <c r="E24"/>
  <c r="G9"/>
  <c r="D27" s="1"/>
  <c r="E27" s="1"/>
  <c r="F27" s="1"/>
  <c r="G27" s="1"/>
  <c r="H27" s="1"/>
  <c r="I14" i="3"/>
  <c r="E14" i="2"/>
  <c r="E19"/>
  <c r="H19" s="1"/>
  <c r="H14"/>
  <c r="E11"/>
  <c r="C11" s="1"/>
  <c r="C8" i="1" s="1"/>
  <c r="B18" i="5"/>
  <c r="E8" i="1" l="1"/>
  <c r="H16"/>
  <c r="H19" s="1"/>
  <c r="F62"/>
  <c r="F46"/>
  <c r="F64" s="1"/>
  <c r="C12" i="4" s="1"/>
  <c r="G34" i="1"/>
  <c r="G35" s="1"/>
  <c r="D46"/>
  <c r="H68"/>
  <c r="G79"/>
  <c r="G80" s="1"/>
  <c r="H10"/>
  <c r="H34"/>
  <c r="H35" s="1"/>
  <c r="H37"/>
  <c r="G44"/>
  <c r="C46"/>
  <c r="E46"/>
  <c r="E25" i="2" s="1"/>
  <c r="G14"/>
  <c r="D14"/>
  <c r="F14"/>
  <c r="G19"/>
  <c r="D19"/>
  <c r="F19"/>
  <c r="G11"/>
  <c r="D11"/>
  <c r="D8" i="1" s="1"/>
  <c r="F11" i="2"/>
  <c r="H11"/>
  <c r="I36" i="3"/>
  <c r="B9" i="5"/>
  <c r="B8"/>
  <c r="B7"/>
  <c r="H40" i="3"/>
  <c r="I37"/>
  <c r="G8" i="1" l="1"/>
  <c r="D4" i="4"/>
  <c r="D25" i="2"/>
  <c r="D26" s="1"/>
  <c r="D28" s="1"/>
  <c r="C4" i="4"/>
  <c r="F8" i="1"/>
  <c r="D24" i="2"/>
  <c r="H8" i="1"/>
  <c r="E4" i="4"/>
  <c r="F25" i="2"/>
  <c r="F14" i="1"/>
  <c r="C11" i="4" s="1"/>
  <c r="H62" i="1"/>
  <c r="G62"/>
  <c r="H44"/>
  <c r="H79"/>
  <c r="H80" s="1"/>
  <c r="G45"/>
  <c r="G63" s="1"/>
  <c r="C3" i="5"/>
  <c r="C3" i="8"/>
  <c r="D3"/>
  <c r="E3" i="5"/>
  <c r="G3"/>
  <c r="E3" i="8"/>
  <c r="J37" i="3"/>
  <c r="C31" i="4"/>
  <c r="F9" i="7"/>
  <c r="F6"/>
  <c r="F10"/>
  <c r="F11"/>
  <c r="F7"/>
  <c r="F5"/>
  <c r="F12"/>
  <c r="F8"/>
  <c r="E8"/>
  <c r="E10"/>
  <c r="E12"/>
  <c r="E11"/>
  <c r="E9"/>
  <c r="E5"/>
  <c r="E6"/>
  <c r="E7"/>
  <c r="J36" i="3"/>
  <c r="G46" i="1" l="1"/>
  <c r="G25" i="2" s="1"/>
  <c r="C15" i="4"/>
  <c r="C16" s="1"/>
  <c r="F20" i="1"/>
  <c r="H90"/>
  <c r="E26" i="2"/>
  <c r="E28" s="1"/>
  <c r="G14" i="1"/>
  <c r="D11" i="4" s="1"/>
  <c r="F26" i="2"/>
  <c r="F28" s="1"/>
  <c r="H14" i="1"/>
  <c r="E11" i="4" s="1"/>
  <c r="G64" i="1"/>
  <c r="D12" i="4" s="1"/>
  <c r="G26" i="2"/>
  <c r="H45" i="1"/>
  <c r="K37" i="3"/>
  <c r="D31" i="4"/>
  <c r="K36" i="3"/>
  <c r="C24" i="4"/>
  <c r="H22" i="2"/>
  <c r="H87" i="1" s="1"/>
  <c r="H89" s="1"/>
  <c r="G22" i="2"/>
  <c r="G87" i="1" s="1"/>
  <c r="G89" s="1"/>
  <c r="G90" s="1"/>
  <c r="F22" i="2"/>
  <c r="F87" i="1" s="1"/>
  <c r="F89" s="1"/>
  <c r="F90" s="1"/>
  <c r="E22" i="2"/>
  <c r="E87" i="1" s="1"/>
  <c r="E89" s="1"/>
  <c r="E92" s="1"/>
  <c r="D22" i="2"/>
  <c r="D87" i="1" s="1"/>
  <c r="D89" s="1"/>
  <c r="D92" s="1"/>
  <c r="C22" i="2"/>
  <c r="C87" i="1" s="1"/>
  <c r="C89" s="1"/>
  <c r="C92" s="1"/>
  <c r="H17" i="2"/>
  <c r="G17"/>
  <c r="F17"/>
  <c r="E17"/>
  <c r="D17"/>
  <c r="C17"/>
  <c r="H20" i="1" l="1"/>
  <c r="D15" i="4"/>
  <c r="D16" s="1"/>
  <c r="G20" i="1"/>
  <c r="H63"/>
  <c r="H46"/>
  <c r="H25" i="2" s="1"/>
  <c r="G28"/>
  <c r="E31" i="4"/>
  <c r="H64" i="1" l="1"/>
  <c r="E12" i="4" s="1"/>
  <c r="E15" s="1"/>
  <c r="E16" s="1"/>
  <c r="H26" i="2"/>
  <c r="H28" s="1"/>
  <c r="H34" i="3"/>
  <c r="J14"/>
  <c r="K14" s="1"/>
  <c r="G14" i="5" s="1"/>
  <c r="I30" i="3"/>
  <c r="J30" s="1"/>
  <c r="K30" s="1"/>
  <c r="B5" i="5"/>
  <c r="B11" s="1"/>
  <c r="I13" i="3"/>
  <c r="J13" s="1"/>
  <c r="K13" s="1"/>
  <c r="E14" i="5"/>
  <c r="C14"/>
  <c r="B14"/>
  <c r="I20" i="3"/>
  <c r="J20" s="1"/>
  <c r="K20" s="1"/>
  <c r="I21"/>
  <c r="J21" s="1"/>
  <c r="K21" s="1"/>
  <c r="I22"/>
  <c r="J22" s="1"/>
  <c r="K22" s="1"/>
  <c r="I23"/>
  <c r="J23" s="1"/>
  <c r="K23" s="1"/>
  <c r="I24"/>
  <c r="J24" s="1"/>
  <c r="K24" s="1"/>
  <c r="I25"/>
  <c r="J25" s="1"/>
  <c r="K25" s="1"/>
  <c r="I26"/>
  <c r="J26" s="1"/>
  <c r="K26" s="1"/>
  <c r="I19"/>
  <c r="J19" s="1"/>
  <c r="I17"/>
  <c r="J17" s="1"/>
  <c r="K17" s="1"/>
  <c r="I8"/>
  <c r="J8" s="1"/>
  <c r="K8" s="1"/>
  <c r="I9"/>
  <c r="J9" s="1"/>
  <c r="K9" s="1"/>
  <c r="I7"/>
  <c r="J7" s="1"/>
  <c r="B12" i="5" l="1"/>
  <c r="B10"/>
  <c r="D5" i="7"/>
  <c r="D6" s="1"/>
  <c r="J10" i="3"/>
  <c r="K7"/>
  <c r="K10" s="1"/>
  <c r="J28"/>
  <c r="K19"/>
  <c r="K28" s="1"/>
  <c r="I10"/>
  <c r="G5" i="7" l="1"/>
  <c r="G6"/>
  <c r="D7"/>
  <c r="G7" l="1"/>
  <c r="D8"/>
  <c r="C3" i="4"/>
  <c r="D3"/>
  <c r="E3"/>
  <c r="G15" i="5"/>
  <c r="C15"/>
  <c r="B15"/>
  <c r="D14"/>
  <c r="B13"/>
  <c r="H14"/>
  <c r="F14"/>
  <c r="D9" i="7" l="1"/>
  <c r="G8"/>
  <c r="E15" i="5"/>
  <c r="H15" s="1"/>
  <c r="D15"/>
  <c r="D24" i="4" l="1"/>
  <c r="D10" i="7"/>
  <c r="G9"/>
  <c r="F15" i="5"/>
  <c r="I12" i="3"/>
  <c r="J12" s="1"/>
  <c r="K12" s="1"/>
  <c r="I48"/>
  <c r="J48" s="1"/>
  <c r="K48" s="1"/>
  <c r="I47"/>
  <c r="J47" s="1"/>
  <c r="K47" s="1"/>
  <c r="I41"/>
  <c r="J41" s="1"/>
  <c r="K41" s="1"/>
  <c r="I39"/>
  <c r="J39" s="1"/>
  <c r="I38"/>
  <c r="I40" s="1"/>
  <c r="I33"/>
  <c r="J33" s="1"/>
  <c r="K33" s="1"/>
  <c r="I32"/>
  <c r="H49"/>
  <c r="H50" s="1"/>
  <c r="H42"/>
  <c r="H44" s="1"/>
  <c r="H45" s="1"/>
  <c r="C7" i="4"/>
  <c r="H10" i="3"/>
  <c r="H28"/>
  <c r="E25" i="4"/>
  <c r="E30" s="1"/>
  <c r="E32" s="1"/>
  <c r="E24" l="1"/>
  <c r="E26" s="1"/>
  <c r="C25"/>
  <c r="D11" i="7"/>
  <c r="G10"/>
  <c r="I34" i="3"/>
  <c r="J32"/>
  <c r="J38"/>
  <c r="J40" s="1"/>
  <c r="K39"/>
  <c r="E19" i="4" s="1"/>
  <c r="D19"/>
  <c r="I49" i="3"/>
  <c r="J49" s="1"/>
  <c r="K49" s="1"/>
  <c r="C19" i="4"/>
  <c r="D7"/>
  <c r="I28" i="3"/>
  <c r="I50"/>
  <c r="J50" s="1"/>
  <c r="K50" s="1"/>
  <c r="H51"/>
  <c r="C30" i="4" l="1"/>
  <c r="C32" s="1"/>
  <c r="C26"/>
  <c r="C27"/>
  <c r="D25"/>
  <c r="C6"/>
  <c r="C8" s="1"/>
  <c r="C5" i="5" s="1"/>
  <c r="C11" i="8" s="1"/>
  <c r="C16" s="1"/>
  <c r="C5"/>
  <c r="D12" i="7"/>
  <c r="G12" s="1"/>
  <c r="G11"/>
  <c r="K38" i="3"/>
  <c r="K40" s="1"/>
  <c r="K32"/>
  <c r="K34" s="1"/>
  <c r="J34"/>
  <c r="E7" i="4"/>
  <c r="I42" i="3"/>
  <c r="I44" s="1"/>
  <c r="I45" s="1"/>
  <c r="I51"/>
  <c r="C37" i="4" s="1"/>
  <c r="D30" l="1"/>
  <c r="D32" s="1"/>
  <c r="D26"/>
  <c r="D27"/>
  <c r="D5" i="5"/>
  <c r="C6" i="8"/>
  <c r="D6"/>
  <c r="C36" i="4"/>
  <c r="C38" s="1"/>
  <c r="C9" i="5" s="1"/>
  <c r="C7" i="8"/>
  <c r="E6"/>
  <c r="D36" i="4"/>
  <c r="D7" i="8"/>
  <c r="E36" i="4"/>
  <c r="E7" i="8"/>
  <c r="E6" i="4"/>
  <c r="E8" s="1"/>
  <c r="G5" i="5" s="1"/>
  <c r="E5" i="8"/>
  <c r="D6" i="4"/>
  <c r="D8" s="1"/>
  <c r="E5" i="5" s="1"/>
  <c r="D5" i="8"/>
  <c r="J51" i="3"/>
  <c r="J42"/>
  <c r="J44" s="1"/>
  <c r="J45" s="1"/>
  <c r="K51"/>
  <c r="K42"/>
  <c r="K44" s="1"/>
  <c r="K45" s="1"/>
  <c r="D37" i="4"/>
  <c r="E27" l="1"/>
  <c r="D11" i="8"/>
  <c r="D16" s="1"/>
  <c r="D16" i="7"/>
  <c r="D17" s="1"/>
  <c r="D18" s="1"/>
  <c r="D19" s="1"/>
  <c r="E11" i="8"/>
  <c r="E16" s="1"/>
  <c r="D39" i="7"/>
  <c r="F23"/>
  <c r="F19"/>
  <c r="F16"/>
  <c r="F20"/>
  <c r="F17"/>
  <c r="F21"/>
  <c r="C12" i="5"/>
  <c r="D12" s="1"/>
  <c r="F22" i="7"/>
  <c r="F18"/>
  <c r="D9" i="5"/>
  <c r="C15" i="8"/>
  <c r="D8"/>
  <c r="C8"/>
  <c r="C18" s="1"/>
  <c r="F5" i="5"/>
  <c r="D27" i="7" s="1"/>
  <c r="D28" s="1"/>
  <c r="E8" i="8"/>
  <c r="H5" i="5"/>
  <c r="E37" i="4"/>
  <c r="E38" s="1"/>
  <c r="G9" i="5" s="1"/>
  <c r="D38" i="4"/>
  <c r="E9" i="5" s="1"/>
  <c r="D18" i="8" l="1"/>
  <c r="E18"/>
  <c r="F31" i="7"/>
  <c r="F28"/>
  <c r="E12" i="5"/>
  <c r="F12" s="1"/>
  <c r="F27" i="7"/>
  <c r="F32"/>
  <c r="F33"/>
  <c r="F29"/>
  <c r="F34"/>
  <c r="F30"/>
  <c r="F44"/>
  <c r="G12" i="5"/>
  <c r="H12" s="1"/>
  <c r="F45" i="7"/>
  <c r="F41"/>
  <c r="F39"/>
  <c r="F46"/>
  <c r="F42"/>
  <c r="F43"/>
  <c r="F40"/>
  <c r="E15" i="8"/>
  <c r="H9" i="5"/>
  <c r="F9"/>
  <c r="D15" i="8"/>
  <c r="D40" i="7"/>
  <c r="D29"/>
  <c r="D20"/>
  <c r="D41" l="1"/>
  <c r="D30"/>
  <c r="D21"/>
  <c r="D31" l="1"/>
  <c r="D22"/>
  <c r="D42"/>
  <c r="E28" i="4" l="1"/>
  <c r="G8" i="5" s="1"/>
  <c r="D32" i="7"/>
  <c r="D43"/>
  <c r="D23"/>
  <c r="D28" i="4" l="1"/>
  <c r="E8" i="5" s="1"/>
  <c r="E14" i="8"/>
  <c r="E33" i="4"/>
  <c r="D33" i="7"/>
  <c r="D44"/>
  <c r="G7" i="5" l="1"/>
  <c r="G11" s="1"/>
  <c r="E17" i="4"/>
  <c r="E18" s="1"/>
  <c r="H8" i="5"/>
  <c r="E42" i="7"/>
  <c r="E41"/>
  <c r="E39"/>
  <c r="E45"/>
  <c r="E46"/>
  <c r="G42"/>
  <c r="G43"/>
  <c r="G44"/>
  <c r="D14" i="8"/>
  <c r="G41" i="7"/>
  <c r="G40"/>
  <c r="G39"/>
  <c r="D33" i="4"/>
  <c r="D34" i="7"/>
  <c r="D45"/>
  <c r="G10" i="5" l="1"/>
  <c r="G13"/>
  <c r="E20" i="4"/>
  <c r="E12" i="8" s="1"/>
  <c r="E7" i="5"/>
  <c r="E11" s="1"/>
  <c r="H11" s="1"/>
  <c r="D17" i="4"/>
  <c r="D18" s="1"/>
  <c r="E13" i="8"/>
  <c r="E44" i="7"/>
  <c r="E40"/>
  <c r="E43"/>
  <c r="E27"/>
  <c r="E32"/>
  <c r="G32"/>
  <c r="G33"/>
  <c r="G34"/>
  <c r="G31"/>
  <c r="G28"/>
  <c r="G30"/>
  <c r="G29"/>
  <c r="G27"/>
  <c r="D46"/>
  <c r="G46" s="1"/>
  <c r="G45"/>
  <c r="D13" i="8" l="1"/>
  <c r="E10" i="5"/>
  <c r="H10" s="1"/>
  <c r="E28" i="7"/>
  <c r="E31"/>
  <c r="E34"/>
  <c r="E30"/>
  <c r="E13" i="5"/>
  <c r="H13" s="1"/>
  <c r="D20" i="4"/>
  <c r="D12" i="8" s="1"/>
  <c r="H7" i="5"/>
  <c r="E33" i="7"/>
  <c r="E29"/>
  <c r="C28" i="4" l="1"/>
  <c r="C8" i="5" s="1"/>
  <c r="G16" i="7"/>
  <c r="G17"/>
  <c r="G18"/>
  <c r="C14" i="8" l="1"/>
  <c r="D8" i="5"/>
  <c r="F8"/>
  <c r="C33" i="4"/>
  <c r="G21" i="7"/>
  <c r="G19"/>
  <c r="G22"/>
  <c r="G20"/>
  <c r="G23"/>
  <c r="C7" i="5" l="1"/>
  <c r="C11" s="1"/>
  <c r="F11" s="1"/>
  <c r="C17" i="4"/>
  <c r="C18" s="1"/>
  <c r="E21" i="7" l="1"/>
  <c r="E16"/>
  <c r="E22"/>
  <c r="D7" i="5"/>
  <c r="C10"/>
  <c r="D10" s="1"/>
  <c r="C13" i="8"/>
  <c r="E18" i="7"/>
  <c r="C13" i="5"/>
  <c r="C20" i="4"/>
  <c r="C12" i="8" s="1"/>
  <c r="E19" i="7"/>
  <c r="E17"/>
  <c r="F7" i="5"/>
  <c r="E23" i="7"/>
  <c r="E20"/>
  <c r="D11" i="5"/>
  <c r="F10" l="1"/>
  <c r="F13"/>
  <c r="D13"/>
</calcChain>
</file>

<file path=xl/comments1.xml><?xml version="1.0" encoding="utf-8"?>
<comments xmlns="http://schemas.openxmlformats.org/spreadsheetml/2006/main">
  <authors>
    <author>Gerry</author>
  </authors>
  <commentList>
    <comment ref="A32" authorId="0">
      <text>
        <r>
          <rPr>
            <b/>
            <sz val="9"/>
            <color indexed="81"/>
            <rFont val="Tahoma"/>
            <family val="2"/>
          </rPr>
          <t>Gerry:</t>
        </r>
        <r>
          <rPr>
            <sz val="9"/>
            <color indexed="81"/>
            <rFont val="Tahoma"/>
            <family val="2"/>
          </rPr>
          <t xml:space="preserve">
this includes all treated water not purchased from a third party</t>
        </r>
      </text>
    </comment>
    <comment ref="A53"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<sst xmlns="http://schemas.openxmlformats.org/spreadsheetml/2006/main" count="430" uniqueCount="333">
  <si>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</si>
  <si>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</si>
  <si>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</si>
  <si>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</si>
  <si>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</si>
  <si>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</si>
  <si>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</si>
  <si>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</si>
  <si>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</si>
  <si>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</si>
  <si>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</si>
  <si>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</si>
  <si>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</si>
  <si>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</si>
  <si>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</si>
  <si>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</si>
  <si>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</si>
  <si>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</si>
  <si>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</si>
  <si>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</si>
  <si>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</si>
  <si>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</si>
  <si>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</si>
  <si>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</si>
  <si>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</si>
  <si>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</si>
  <si>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</si>
  <si>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</si>
  <si>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</si>
  <si>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</si>
  <si>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</si>
  <si>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</si>
  <si>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</si>
  <si>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</si>
  <si>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</si>
  <si>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</si>
  <si>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</si>
  <si>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</si>
  <si>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</si>
  <si>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</si>
  <si>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</si>
  <si>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</si>
  <si>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</si>
  <si>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</si>
  <si>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</si>
  <si>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</si>
  <si>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</si>
  <si>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</si>
  <si>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</si>
  <si>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</si>
  <si>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</si>
  <si>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</si>
  <si>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Ref.</t>
  </si>
  <si>
    <t>Add long-term debt</t>
  </si>
  <si>
    <t>Working capital assessment</t>
  </si>
  <si>
    <t>Net rate revenue requirement - water</t>
  </si>
  <si>
    <t>Inflation rate</t>
  </si>
  <si>
    <t xml:space="preserve"> forecasts- Rate years</t>
  </si>
  <si>
    <t>Rate year 1</t>
  </si>
  <si>
    <t>Rate year 2</t>
  </si>
  <si>
    <t>Rate year 3</t>
  </si>
  <si>
    <t>Prior year - 1*</t>
  </si>
  <si>
    <t>Prior year**</t>
  </si>
  <si>
    <t>Enter information in blue shaded cells only.</t>
  </si>
  <si>
    <t>These are revenues generated from rates.</t>
  </si>
  <si>
    <t>These are minor expenses that will not be capitalized</t>
  </si>
  <si>
    <t>(4)</t>
  </si>
  <si>
    <t>(5)</t>
  </si>
  <si>
    <r>
      <t>Taxation revenues</t>
    </r>
    <r>
      <rPr>
        <vertAlign val="superscript"/>
        <sz val="9"/>
        <rFont val="Arial"/>
        <family val="2"/>
      </rPr>
      <t xml:space="preserve"> (b)</t>
    </r>
  </si>
  <si>
    <t>Numbers should reconcile to audited statements.</t>
  </si>
  <si>
    <t>This column is not mandatory, but helpful in identifying trends.  Numbers should reconcile to audited statements.</t>
  </si>
  <si>
    <t>Fiscal year, latest audited statements</t>
  </si>
  <si>
    <t>OVERVIEW STATISTICS</t>
  </si>
  <si>
    <t>Budget</t>
  </si>
  <si>
    <t>METERS:</t>
  </si>
  <si>
    <t>5/8 inch</t>
  </si>
  <si>
    <t xml:space="preserve">3/4   " </t>
  </si>
  <si>
    <t>1     "</t>
  </si>
  <si>
    <t xml:space="preserve">1½    " </t>
  </si>
  <si>
    <t xml:space="preserve">2     " </t>
  </si>
  <si>
    <t xml:space="preserve">3     " </t>
  </si>
  <si>
    <t xml:space="preserve">4     " </t>
  </si>
  <si>
    <t xml:space="preserve">6     " </t>
  </si>
  <si>
    <t>Total water sold</t>
  </si>
  <si>
    <t>Water only customers</t>
  </si>
  <si>
    <t>Bulk sales</t>
  </si>
  <si>
    <t>Water returned to sewers</t>
  </si>
  <si>
    <t>Current</t>
  </si>
  <si>
    <t>Sewer only customers</t>
  </si>
  <si>
    <t>Total number of customers</t>
  </si>
  <si>
    <t>Water and sewer customers</t>
  </si>
  <si>
    <t>Metered services</t>
  </si>
  <si>
    <t>Water produced</t>
  </si>
  <si>
    <t>Water purchased</t>
  </si>
  <si>
    <t xml:space="preserve">Total  </t>
  </si>
  <si>
    <t>Bulk water sales</t>
  </si>
  <si>
    <t>Water consumed for firefighting, line flushing, etc.</t>
  </si>
  <si>
    <t>Total water accounted for</t>
  </si>
  <si>
    <t>Unaccounted for water</t>
  </si>
  <si>
    <t>Unaccounted for water %</t>
  </si>
  <si>
    <t>Water only customers- consumption</t>
  </si>
  <si>
    <t>Water not returned to sewers</t>
  </si>
  <si>
    <t xml:space="preserve">Other not returned to sewers </t>
  </si>
  <si>
    <t>Number of fire hydrants serviced</t>
  </si>
  <si>
    <t>Meter size</t>
  </si>
  <si>
    <t>Year</t>
  </si>
  <si>
    <t>Admin costs</t>
  </si>
  <si>
    <t>Customers</t>
  </si>
  <si>
    <t>Metered water rates</t>
  </si>
  <si>
    <t>Sewer rates</t>
  </si>
  <si>
    <t>Net sewer costs</t>
  </si>
  <si>
    <t>Sewer rate</t>
  </si>
  <si>
    <t>Proposed hydrant charge (annual)</t>
  </si>
  <si>
    <t>Commodity Rate</t>
  </si>
  <si>
    <t>Previous</t>
  </si>
  <si>
    <t>Water</t>
  </si>
  <si>
    <t>Quarterly Service Charge</t>
  </si>
  <si>
    <t>Minimum Quarterly*</t>
  </si>
  <si>
    <t>Bulk Water</t>
  </si>
  <si>
    <t>Reconnection fee</t>
  </si>
  <si>
    <t>Hydrant Rental Charge (Annual)</t>
  </si>
  <si>
    <t>Current rates</t>
  </si>
  <si>
    <t>Water unit charge</t>
  </si>
  <si>
    <t>Sewer unit charge</t>
  </si>
  <si>
    <t>Quarterly Service charge</t>
  </si>
  <si>
    <t>$/ cubic meter (gallon)</t>
  </si>
  <si>
    <t>Bulk water  rate</t>
  </si>
  <si>
    <t>Test year 1</t>
  </si>
  <si>
    <t>Test year 2</t>
  </si>
  <si>
    <t>Test year 3</t>
  </si>
  <si>
    <t>Number of customers</t>
  </si>
  <si>
    <t>NOTE:  CELLS ARE NOT PROTECTED- MAKE CHANGES AS APPROPRIATE</t>
  </si>
  <si>
    <t>*Includes 3000 Gallons per quarter</t>
  </si>
  <si>
    <t>(1) (2)</t>
  </si>
  <si>
    <t>Meter Size (Inches)</t>
  </si>
  <si>
    <t>Group Capacity Ratio</t>
  </si>
  <si>
    <t>Minimum Quarterly Consumption</t>
  </si>
  <si>
    <t>Service Charge</t>
  </si>
  <si>
    <t>Minimum Quarterly Charges</t>
  </si>
  <si>
    <t>5/8</t>
  </si>
  <si>
    <t>3/4</t>
  </si>
  <si>
    <t>Year 1</t>
  </si>
  <si>
    <t>Year 2</t>
  </si>
  <si>
    <t>year 3</t>
  </si>
  <si>
    <t>Revenue requirements</t>
  </si>
  <si>
    <t>Administration</t>
  </si>
  <si>
    <t>Rate revenue</t>
  </si>
  <si>
    <t>Quarterly charges</t>
  </si>
  <si>
    <t>Bulk Water Sales</t>
  </si>
  <si>
    <t>Sewer charges</t>
  </si>
  <si>
    <t>Revenue over (short of) requirement</t>
  </si>
  <si>
    <t>Quarterly service charge</t>
  </si>
  <si>
    <t>Bulk water revenues</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</si>
  <si>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</si>
  <si>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</si>
  <si>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Contingency is calculated to be 10% of variable operating expenses.  This can be changed but requires explanation.</t>
  </si>
  <si>
    <t>Average quarterly gallons- sewer only customers</t>
  </si>
  <si>
    <t>1.</t>
  </si>
  <si>
    <t>2.</t>
  </si>
  <si>
    <t>3.</t>
  </si>
  <si>
    <t>4.</t>
  </si>
  <si>
    <t>5.</t>
  </si>
  <si>
    <t>6.</t>
  </si>
  <si>
    <t>7.</t>
  </si>
  <si>
    <t>8.</t>
  </si>
  <si>
    <t>9.</t>
  </si>
  <si>
    <t>10.</t>
  </si>
  <si>
    <t>11.</t>
  </si>
  <si>
    <t>12.</t>
  </si>
  <si>
    <t>13.</t>
  </si>
  <si>
    <t>14.</t>
  </si>
  <si>
    <t>15.</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</si>
  <si>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</si>
  <si>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</si>
  <si>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</si>
  <si>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</si>
  <si>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</si>
  <si>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</si>
  <si>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</si>
  <si>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</si>
  <si>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</si>
  <si>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</si>
  <si>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</si>
  <si>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</si>
  <si>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</si>
  <si>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</si>
  <si>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</si>
  <si>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</si>
  <si>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</si>
  <si>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</si>
  <si>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</si>
  <si>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Domestic rate</t>
  </si>
  <si>
    <t>Net Production costs</t>
  </si>
  <si>
    <t>Net Distribution costs</t>
  </si>
  <si>
    <t>Net intermediate water revenue requirement</t>
  </si>
  <si>
    <t>Domestic water increment</t>
  </si>
  <si>
    <t>Domestic water rate</t>
  </si>
  <si>
    <t xml:space="preserve">Sewer  </t>
  </si>
  <si>
    <t xml:space="preserve"> Water Sales-domestic step</t>
  </si>
  <si>
    <t xml:space="preserve"> Water Sales-intermediate step</t>
  </si>
  <si>
    <t xml:space="preserve">Volume break point for intermediate step </t>
  </si>
  <si>
    <t xml:space="preserve">Water sales- domestic step </t>
  </si>
  <si>
    <t xml:space="preserve">Water sales- Intermediate step </t>
  </si>
  <si>
    <t>Min quarterly cubic meters included</t>
  </si>
  <si>
    <t>cu meters</t>
  </si>
  <si>
    <t>Wholesale water rate</t>
  </si>
  <si>
    <t>Wholesale rate</t>
  </si>
  <si>
    <t>First 450 cubic meters</t>
  </si>
  <si>
    <t>Over 450 cubic meters</t>
  </si>
  <si>
    <t>50% of Net Distribution costs</t>
  </si>
  <si>
    <t>Indicate Fiscal year</t>
  </si>
  <si>
    <t>Average annual cost per household**</t>
  </si>
  <si>
    <t>**Water &amp; sewer customer- based on 77 cubic meters per household per quarter</t>
  </si>
  <si>
    <t>***Based on quarterly estimated cu meters of</t>
  </si>
  <si>
    <t>Sewer Only Quarterly***</t>
  </si>
  <si>
    <t>First 90 cubic meters</t>
  </si>
  <si>
    <t>Over 90 cubic meters</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</si>
  <si>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</si>
  <si>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</si>
  <si>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</si>
  <si>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</si>
  <si>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</si>
  <si>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</si>
  <si>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</si>
  <si>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</si>
  <si>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</si>
  <si>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</si>
  <si>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</si>
  <si>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r>
      <t>5.</t>
    </r>
    <r>
      <rPr>
        <b/>
        <sz val="7"/>
        <color theme="1"/>
        <rFont val="Times New Roman"/>
        <family val="1"/>
      </rPr>
      <t xml:space="preserve">       </t>
    </r>
    <r>
      <rPr>
        <b/>
        <sz val="11"/>
        <color theme="1"/>
        <rFont val="Calibri"/>
        <family val="2"/>
        <scheme val="minor"/>
      </rPr>
      <t>Complete the Working Capital Surplus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</si>
  <si>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</si>
  <si>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</si>
  <si>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</si>
  <si>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Checklist for Information required for completing the Workbook that is suited to the Utility.</t>
  </si>
  <si>
    <t>This is a basic list and is very general. Depending on your circumstances you may require additional information not listed.</t>
  </si>
  <si>
    <t>Customers:</t>
  </si>
  <si>
    <t>ü</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</si>
  <si>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</si>
  <si>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</si>
  <si>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</si>
  <si>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</si>
  <si>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</si>
  <si>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</si>
  <si>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</si>
  <si>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</si>
  <si>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</si>
  <si>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</si>
  <si>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</si>
  <si>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</si>
  <si>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</si>
  <si>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</si>
  <si>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Volumes:</t>
  </si>
  <si>
    <t>Water produced- How many gallons or cubic meters?</t>
  </si>
  <si>
    <t>Water purchased- How many gallons or cubic meters?</t>
  </si>
  <si>
    <t>Water only Consumption- How many gallons or cubic meters?</t>
  </si>
  <si>
    <t>Metered Water Sales- How many gallons or cubic meters?</t>
  </si>
  <si>
    <t>Bulk Water Sales- How many gallons or cubic meters?</t>
  </si>
  <si>
    <t>Flushing of lines-Fire-etc..- How many gallons or cubic meters?</t>
  </si>
  <si>
    <t>Financial Information:</t>
  </si>
  <si>
    <t>Current Audited Financial Statements</t>
  </si>
  <si>
    <r>
      <t xml:space="preserve">***Only insert information in blue shaded areas                                                                          </t>
    </r>
    <r>
      <rPr>
        <b/>
        <sz val="11"/>
        <rFont val="Calibri"/>
        <family val="2"/>
        <scheme val="minor"/>
      </rPr>
      <t xml:space="preserve"> Overview-Page 1</t>
    </r>
  </si>
  <si>
    <t>WCS-Page 2</t>
  </si>
  <si>
    <t>Financial Projections-Page 3</t>
  </si>
  <si>
    <t>Explanations-Page 4</t>
  </si>
  <si>
    <t>Explanations:</t>
  </si>
  <si>
    <t>Rate Calculator-Page 5</t>
  </si>
  <si>
    <t>(self populated)</t>
  </si>
  <si>
    <t>Table of Proposed Rates- Page 6</t>
  </si>
  <si>
    <t>Minimum Quarterly- Page 7</t>
  </si>
  <si>
    <t>Proof of Revenue- Page 8</t>
  </si>
  <si>
    <t>Reconnection Fee</t>
  </si>
  <si>
    <t>Schedule 6</t>
  </si>
  <si>
    <t xml:space="preserve">Fund Surplus </t>
  </si>
  <si>
    <t>Deduct Tangible Capital Assets</t>
  </si>
  <si>
    <t>Add Reserves</t>
  </si>
  <si>
    <t>Working Capital Surplus (deficit)</t>
  </si>
  <si>
    <t xml:space="preserve">Total Expenses (General + Water + Sewer) </t>
  </si>
  <si>
    <t>Working Capital Surplus/Deficit</t>
  </si>
  <si>
    <t>93/09 Working Capital Surplus req. (20% of prior year oper. exp.)</t>
  </si>
  <si>
    <t>Net  revenue general/Admin</t>
  </si>
  <si>
    <t>Inc/</t>
  </si>
  <si>
    <t>Dec</t>
  </si>
  <si>
    <t>Total-Revenue Required</t>
  </si>
  <si>
    <t>Total-Revenue Projected from Rates</t>
  </si>
  <si>
    <t xml:space="preserve"> with comparative numbers for current and past year(s)</t>
  </si>
  <si>
    <t>Fiscal year</t>
  </si>
  <si>
    <t>Working capital surcharge (1% of annual expenses)</t>
  </si>
  <si>
    <r>
      <t>Service charges</t>
    </r>
    <r>
      <rPr>
        <vertAlign val="superscript"/>
        <sz val="9"/>
        <rFont val="Arial"/>
        <family val="2"/>
      </rPr>
      <t xml:space="preserve"> (4)</t>
    </r>
  </si>
  <si>
    <t>Production/ purchase</t>
  </si>
  <si>
    <r>
      <t>Minor capital upgrades</t>
    </r>
    <r>
      <rPr>
        <vertAlign val="superscript"/>
        <sz val="9"/>
        <rFont val="Arial"/>
        <family val="2"/>
      </rPr>
      <t xml:space="preserve"> (5)</t>
    </r>
  </si>
  <si>
    <r>
      <t xml:space="preserve">Contingency </t>
    </r>
    <r>
      <rPr>
        <vertAlign val="superscript"/>
        <sz val="9"/>
        <rFont val="Arial"/>
        <family val="2"/>
      </rPr>
      <t>(3)</t>
    </r>
  </si>
  <si>
    <t>Sub-total- water production/ purchase</t>
  </si>
  <si>
    <t>Distribution</t>
  </si>
  <si>
    <t>sub-total- tramsmission &amp; distribution</t>
  </si>
  <si>
    <r>
      <t>Water rate charges</t>
    </r>
    <r>
      <rPr>
        <vertAlign val="superscript"/>
        <sz val="9"/>
        <rFont val="Arial"/>
        <family val="2"/>
      </rPr>
      <t xml:space="preserve"> (4)</t>
    </r>
  </si>
  <si>
    <t>Amortization of capital grants- water production</t>
  </si>
  <si>
    <t>Amortization of capital grants- distribution</t>
  </si>
  <si>
    <t xml:space="preserve">Taxation revenues -production                                    </t>
  </si>
  <si>
    <t xml:space="preserve">Taxation revenues -distribution                                 </t>
  </si>
  <si>
    <t>Other revenue- production</t>
  </si>
  <si>
    <t>Other revenue- distribution</t>
  </si>
  <si>
    <t>Non-rate revenue - production</t>
  </si>
  <si>
    <t>Non-rate revenue - distribution</t>
  </si>
  <si>
    <t>Net rate revenue requirement - production</t>
  </si>
  <si>
    <t>Net rate revenue requirement - distribution</t>
  </si>
  <si>
    <r>
      <t>Sewer rate charges</t>
    </r>
    <r>
      <rPr>
        <vertAlign val="superscript"/>
        <sz val="9"/>
        <rFont val="Arial"/>
        <family val="2"/>
      </rPr>
      <t xml:space="preserve"> (4)</t>
    </r>
  </si>
  <si>
    <t>Bulk water rate</t>
  </si>
  <si>
    <t>Net water costs</t>
  </si>
  <si>
    <t>Gross admin costs</t>
  </si>
  <si>
    <t>Taxation revenues</t>
  </si>
  <si>
    <t>Bulk water cost base</t>
  </si>
  <si>
    <t>Bulk water ratio</t>
  </si>
  <si>
    <t>Total gen exp/ Admin revenue requirment          (A)</t>
  </si>
  <si>
    <t>/2 step rate intermediate-domestic-cubic meters</t>
  </si>
  <si>
    <t>/2 step rate intermediate-domestic-                 cubic meters</t>
  </si>
  <si>
    <t>/2 step rate intermediate-domestic-                                               cubic meters</t>
  </si>
  <si>
    <t>Sewer only Average Quarterly GallonsHow many gallons/ cubic meters?</t>
  </si>
  <si>
    <t>Insert Year of Statement for this Schedule in blue area</t>
  </si>
  <si>
    <t>Net  rate revenue requirement general</t>
  </si>
  <si>
    <t>Total  revenue - water</t>
  </si>
  <si>
    <t>Total  revenue- sewer</t>
  </si>
  <si>
    <t>A</t>
  </si>
  <si>
    <t>B</t>
  </si>
  <si>
    <t>C</t>
  </si>
  <si>
    <t>D</t>
  </si>
  <si>
    <t>E=A+B+C+D</t>
  </si>
  <si>
    <t xml:space="preserve"> F=E÷B</t>
  </si>
  <si>
    <t>Bulk water sales cu meters</t>
  </si>
  <si>
    <t>Water sales(exc bulk) cu meters</t>
  </si>
  <si>
    <t>Domestic sales volume cu meters</t>
  </si>
  <si>
    <t>Volumes returned to sewers cu meters</t>
  </si>
  <si>
    <t xml:space="preserve">     Bulk water rate  </t>
  </si>
  <si>
    <t>G</t>
  </si>
  <si>
    <t>GxF</t>
  </si>
</sst>
</file>

<file path=xl/styles.xml><?xml version="1.0" encoding="utf-8"?>
<styleSheet xmlns="http://schemas.openxmlformats.org/spreadsheetml/2006/main">
  <numFmts count="14">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3" formatCode="_-* #,##0.00_-;\-* #,##0.00_-;_-* &quot;-&quot;??_-;_-@_-"/>
    <numFmt numFmtId="164" formatCode="_(&quot;$&quot;* #,##0_);_(&quot;$&quot;* \(#,##0\);_(&quot;$&quot;* &quot;-   &quot;_);_(@_)"/>
    <numFmt numFmtId="165" formatCode="0.0%"/>
    <numFmt numFmtId="166" formatCode="[$-F800]dddd\,\ mmmm\ dd\,\ yyyy"/>
    <numFmt numFmtId="167" formatCode="&quot;$&quot;#,##0.00"/>
    <numFmt numFmtId="168" formatCode="&quot;$&quot;#,##0"/>
    <numFmt numFmtId="169" formatCode="#,##0.0000_ ;\-#,##0.0000\ "/>
    <numFmt numFmtId="170" formatCode="_(* #,##0.00_);_(* \(#,##0.00\);_(* &quot;-&quot;_);_(@_)"/>
  </numFmts>
  <fonts count="36">
    <font>
      <sz val="11"/>
      <color theme="1"/>
      <name val="Calibri"/>
      <family val="2"/>
      <scheme val="minor"/>
    </font>
    <font>
      <sz val="11"/>
      <color theme="1"/>
      <name val="Calibri"/>
      <family val="2"/>
      <scheme val="minor"/>
    </font>
    <font>
      <b/>
      <sz val="9"/>
      <name val="Arial"/>
      <family val="2"/>
    </font>
    <font>
      <sz val="9"/>
      <name val="Arial"/>
      <family val="2"/>
    </font>
    <font>
      <sz val="11"/>
      <name val="Times New Roman"/>
      <family val="1"/>
    </font>
    <font>
      <sz val="10"/>
      <name val="Arial"/>
      <family val="2"/>
    </font>
    <font>
      <b/>
      <sz val="10"/>
      <name val="Arial"/>
      <family val="2"/>
    </font>
    <font>
      <b/>
      <sz val="11"/>
      <color theme="1"/>
      <name val="Calibri"/>
      <family val="2"/>
      <scheme val="minor"/>
    </font>
    <font>
      <vertAlign val="superscript"/>
      <sz val="9"/>
      <name val="Arial"/>
      <family val="2"/>
    </font>
    <font>
      <vertAlign val="superscript"/>
      <sz val="11"/>
      <color theme="1"/>
      <name val="Calibri"/>
      <family val="2"/>
      <scheme val="minor"/>
    </font>
    <font>
      <b/>
      <vertAlign val="superscript"/>
      <sz val="9"/>
      <name val="Arial"/>
      <family val="2"/>
    </font>
    <font>
      <sz val="11"/>
      <name val="Calibri"/>
      <family val="2"/>
      <scheme val="minor"/>
    </font>
    <font>
      <b/>
      <sz val="11"/>
      <name val="Calibri"/>
      <family val="2"/>
      <scheme val="minor"/>
    </font>
    <font>
      <sz val="11"/>
      <color rgb="FF000000"/>
      <name val="Calibri"/>
      <family val="2"/>
      <scheme val="minor"/>
    </font>
    <font>
      <sz val="11"/>
      <color theme="1"/>
      <name val="Courier New"/>
      <family val="3"/>
    </font>
    <font>
      <sz val="9"/>
      <color rgb="FF000000"/>
      <name val="Calibri"/>
      <family val="2"/>
    </font>
    <font>
      <b/>
      <sz val="9"/>
      <color rgb="FF000000"/>
      <name val="Calibri"/>
      <family val="2"/>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b/>
      <sz val="7"/>
      <color theme="1"/>
      <name val="Times New Roman"/>
      <family val="1"/>
    </font>
    <font>
      <i/>
      <sz val="11"/>
      <color theme="1"/>
      <name val="Calibri"/>
      <family val="2"/>
      <scheme val="minor"/>
    </font>
    <font>
      <sz val="11"/>
      <color theme="1"/>
      <name val="Wingdings"/>
      <charset val="2"/>
    </font>
    <font>
      <sz val="11"/>
      <color theme="1"/>
      <name val="Symbol"/>
      <family val="1"/>
      <charset val="2"/>
    </font>
    <font>
      <b/>
      <i/>
      <sz val="11"/>
      <name val="Calibri"/>
      <family val="2"/>
      <scheme val="minor"/>
    </font>
    <font>
      <i/>
      <sz val="11"/>
      <name val="Calibri"/>
      <family val="2"/>
      <scheme val="minor"/>
    </font>
    <font>
      <b/>
      <sz val="10"/>
      <name val="Calibri"/>
      <family val="2"/>
      <scheme val="minor"/>
    </font>
    <font>
      <b/>
      <i/>
      <sz val="11"/>
      <color theme="1"/>
      <name val="Calibri"/>
      <family val="2"/>
      <scheme val="minor"/>
    </font>
    <font>
      <b/>
      <sz val="9"/>
      <name val="Calibri"/>
      <family val="2"/>
      <scheme val="minor"/>
    </font>
    <font>
      <b/>
      <sz val="11"/>
      <color rgb="FF000000"/>
      <name val="Calibri"/>
      <family val="2"/>
    </font>
    <font>
      <sz val="11"/>
      <color theme="1"/>
      <name val="Calibri"/>
      <family val="2"/>
    </font>
    <font>
      <sz val="11"/>
      <color rgb="FF000000"/>
      <name val="Calibri"/>
      <family val="2"/>
    </font>
    <font>
      <sz val="9"/>
      <name val="Calibri"/>
      <family val="2"/>
      <scheme val="minor"/>
    </font>
    <font>
      <i/>
      <sz val="9"/>
      <color theme="1"/>
      <name val="Calibri"/>
      <family val="2"/>
      <scheme val="minor"/>
    </font>
    <font>
      <i/>
      <sz val="9"/>
      <name val="Arial"/>
      <family val="2"/>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s>
  <borders count="11">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4" fillId="0" borderId="0" applyFont="0" applyFill="0" applyBorder="0" applyProtection="0"/>
    <xf numFmtId="0" fontId="4" fillId="0" borderId="0" applyFont="0" applyFill="0" applyBorder="0" applyProtection="0"/>
    <xf numFmtId="0" fontId="5" fillId="0" borderId="0"/>
  </cellStyleXfs>
  <cellXfs count="312">
    <xf numFmtId="0" fontId="0" fillId="0" borderId="0" xfId="0"/>
    <xf numFmtId="0" fontId="2" fillId="0" borderId="0" xfId="0" applyFont="1" applyBorder="1"/>
    <xf numFmtId="0" fontId="3" fillId="0" borderId="0" xfId="0" applyFont="1" applyBorder="1"/>
    <xf numFmtId="0" fontId="3" fillId="0" borderId="0" xfId="0" applyFont="1"/>
    <xf numFmtId="0" fontId="3" fillId="0" borderId="0" xfId="0" applyFont="1" applyBorder="1" applyAlignment="1">
      <alignment horizontal="left"/>
    </xf>
    <xf numFmtId="0" fontId="2" fillId="0" borderId="0" xfId="4" applyFont="1" applyAlignment="1">
      <alignment horizontal="left"/>
    </xf>
    <xf numFmtId="0" fontId="2" fillId="0" borderId="0" xfId="0" applyFont="1" applyBorder="1" applyAlignment="1">
      <alignment horizontal="left"/>
    </xf>
    <xf numFmtId="0" fontId="3" fillId="0" borderId="0" xfId="4" applyFont="1" applyAlignment="1">
      <alignment horizontal="left" indent="1"/>
    </xf>
    <xf numFmtId="0" fontId="3" fillId="0" borderId="0" xfId="0" applyFont="1" applyFill="1"/>
    <xf numFmtId="0" fontId="0" fillId="0" borderId="0" xfId="0" applyFill="1"/>
    <xf numFmtId="0" fontId="3" fillId="0" borderId="0" xfId="0" applyFont="1" applyFill="1" applyAlignment="1"/>
    <xf numFmtId="41" fontId="2" fillId="0" borderId="0" xfId="0" applyNumberFormat="1" applyFont="1" applyFill="1" applyBorder="1" applyAlignment="1">
      <alignment horizontal="right"/>
    </xf>
    <xf numFmtId="41" fontId="2" fillId="0" borderId="0" xfId="1" applyNumberFormat="1" applyFont="1" applyFill="1" applyBorder="1" applyAlignment="1">
      <alignment horizontal="right"/>
    </xf>
    <xf numFmtId="164" fontId="2" fillId="0" borderId="0" xfId="0" applyNumberFormat="1" applyFont="1" applyFill="1" applyBorder="1" applyAlignment="1">
      <alignment horizontal="center"/>
    </xf>
    <xf numFmtId="0" fontId="9" fillId="0" borderId="0" xfId="0" quotePrefix="1" applyFont="1" applyAlignment="1">
      <alignment horizontal="center"/>
    </xf>
    <xf numFmtId="0" fontId="10" fillId="0" borderId="0" xfId="0" quotePrefix="1" applyFont="1" applyBorder="1"/>
    <xf numFmtId="0" fontId="3" fillId="4" borderId="0" xfId="0" applyFont="1" applyFill="1" applyAlignment="1"/>
    <xf numFmtId="0" fontId="7"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4" xfId="0" applyFont="1" applyBorder="1"/>
    <xf numFmtId="0" fontId="0" fillId="0" borderId="0" xfId="0" applyFont="1" applyBorder="1" applyAlignment="1"/>
    <xf numFmtId="0" fontId="0" fillId="4" borderId="4" xfId="0" applyFont="1" applyFill="1" applyBorder="1"/>
    <xf numFmtId="0" fontId="0" fillId="0" borderId="0" xfId="0" applyFont="1" applyAlignment="1">
      <alignment vertical="top" wrapText="1"/>
    </xf>
    <xf numFmtId="0" fontId="11" fillId="0" borderId="0" xfId="0" applyFont="1" applyBorder="1"/>
    <xf numFmtId="0" fontId="11" fillId="0" borderId="0" xfId="0" applyFont="1"/>
    <xf numFmtId="0" fontId="12" fillId="0" borderId="0" xfId="0" applyFont="1" applyAlignment="1"/>
    <xf numFmtId="0" fontId="11" fillId="0" borderId="0" xfId="0" applyFont="1" applyAlignment="1"/>
    <xf numFmtId="0" fontId="12" fillId="0" borderId="0" xfId="0" applyFont="1" applyAlignment="1">
      <alignment horizontal="left"/>
    </xf>
    <xf numFmtId="0" fontId="12" fillId="0" borderId="0" xfId="0" applyFont="1"/>
    <xf numFmtId="0" fontId="12" fillId="0" borderId="0" xfId="0" applyFont="1" applyFill="1"/>
    <xf numFmtId="10" fontId="12" fillId="0" borderId="0" xfId="0" applyNumberFormat="1" applyFont="1" applyBorder="1"/>
    <xf numFmtId="0" fontId="12" fillId="0" borderId="0" xfId="0" applyFont="1" applyAlignment="1">
      <alignment horizontal="center"/>
    </xf>
    <xf numFmtId="0" fontId="13" fillId="0" borderId="4" xfId="0" applyFont="1" applyBorder="1"/>
    <xf numFmtId="3" fontId="13" fillId="0" borderId="4" xfId="0" applyNumberFormat="1" applyFont="1" applyBorder="1" applyAlignment="1">
      <alignment horizontal="right" vertical="top" wrapText="1"/>
    </xf>
    <xf numFmtId="0" fontId="13" fillId="0" borderId="0" xfId="0" applyFont="1" applyBorder="1"/>
    <xf numFmtId="0" fontId="13" fillId="0" borderId="0" xfId="0" applyFont="1" applyBorder="1" applyAlignment="1">
      <alignment horizontal="justify" vertical="top" wrapText="1"/>
    </xf>
    <xf numFmtId="3" fontId="13" fillId="0" borderId="0" xfId="0" applyNumberFormat="1" applyFont="1" applyBorder="1" applyAlignment="1">
      <alignment horizontal="right" vertical="top" wrapText="1"/>
    </xf>
    <xf numFmtId="10" fontId="12" fillId="0" borderId="0" xfId="0" applyNumberFormat="1" applyFont="1" applyBorder="1" applyAlignment="1">
      <alignment horizontal="right"/>
    </xf>
    <xf numFmtId="0" fontId="0" fillId="0" borderId="0" xfId="0" applyFont="1" applyAlignment="1">
      <alignment horizontal="justify" vertical="top" wrapText="1"/>
    </xf>
    <xf numFmtId="0" fontId="13" fillId="0" borderId="4" xfId="0" applyFont="1" applyBorder="1" applyAlignment="1">
      <alignment vertical="top" wrapText="1"/>
    </xf>
    <xf numFmtId="3" fontId="13" fillId="4" borderId="4" xfId="0" applyNumberFormat="1" applyFont="1" applyFill="1" applyBorder="1" applyAlignment="1">
      <alignment horizontal="right" vertical="top" wrapText="1"/>
    </xf>
    <xf numFmtId="0" fontId="13" fillId="4" borderId="4" xfId="0" applyFont="1" applyFill="1" applyBorder="1" applyAlignment="1">
      <alignment horizontal="right" vertical="top" wrapText="1"/>
    </xf>
    <xf numFmtId="0" fontId="0" fillId="0" borderId="0" xfId="0" applyNumberFormat="1" applyFont="1"/>
    <xf numFmtId="0" fontId="0" fillId="0" borderId="4" xfId="0" applyNumberFormat="1" applyFont="1" applyBorder="1"/>
    <xf numFmtId="0" fontId="11" fillId="4" borderId="4" xfId="0" applyNumberFormat="1" applyFont="1" applyFill="1" applyBorder="1"/>
    <xf numFmtId="0" fontId="0" fillId="0" borderId="4" xfId="0" applyFont="1" applyFill="1" applyBorder="1"/>
    <xf numFmtId="10" fontId="0" fillId="0" borderId="0" xfId="0" applyNumberFormat="1" applyFont="1" applyBorder="1"/>
    <xf numFmtId="0" fontId="11" fillId="0" borderId="0" xfId="0" applyFont="1" applyFill="1" applyBorder="1" applyAlignment="1"/>
    <xf numFmtId="0" fontId="12" fillId="0" borderId="0" xfId="0" applyFont="1" applyBorder="1"/>
    <xf numFmtId="0" fontId="12" fillId="0" borderId="0" xfId="0" applyFont="1" applyBorder="1" applyAlignment="1">
      <alignment horizontal="center"/>
    </xf>
    <xf numFmtId="3" fontId="13" fillId="0" borderId="0" xfId="0" applyNumberFormat="1" applyFont="1" applyBorder="1" applyAlignment="1">
      <alignment horizontal="right"/>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3" fontId="0" fillId="0" borderId="0" xfId="0" applyNumberFormat="1" applyFont="1" applyBorder="1" applyAlignment="1">
      <alignment vertical="top" wrapText="1"/>
    </xf>
    <xf numFmtId="3" fontId="0" fillId="0" borderId="0" xfId="0" applyNumberFormat="1" applyFont="1" applyBorder="1"/>
    <xf numFmtId="0" fontId="13" fillId="0" borderId="0" xfId="0" applyFont="1" applyBorder="1"/>
    <xf numFmtId="0" fontId="0" fillId="4" borderId="4" xfId="0" applyFill="1" applyBorder="1"/>
    <xf numFmtId="10" fontId="0" fillId="0" borderId="4" xfId="0" applyNumberFormat="1" applyFont="1" applyBorder="1"/>
    <xf numFmtId="41" fontId="12"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12" fillId="4" borderId="0" xfId="0" applyNumberFormat="1" applyFont="1" applyFill="1" applyBorder="1" applyAlignment="1">
      <alignment horizontal="right"/>
    </xf>
    <xf numFmtId="167" fontId="0" fillId="4" borderId="4" xfId="0" applyNumberFormat="1" applyFont="1" applyFill="1" applyBorder="1"/>
    <xf numFmtId="0" fontId="15" fillId="0" borderId="0" xfId="0" applyFont="1" applyBorder="1" applyAlignment="1">
      <alignment vertical="top" wrapText="1"/>
    </xf>
    <xf numFmtId="8" fontId="15" fillId="0" borderId="0" xfId="0" applyNumberFormat="1" applyFont="1" applyBorder="1" applyAlignment="1">
      <alignment horizontal="center" vertical="top" wrapText="1"/>
    </xf>
    <xf numFmtId="0" fontId="16" fillId="0" borderId="0" xfId="0" applyFont="1" applyBorder="1" applyAlignment="1">
      <alignment vertical="top" wrapText="1"/>
    </xf>
    <xf numFmtId="8" fontId="16" fillId="0" borderId="0" xfId="0" applyNumberFormat="1" applyFont="1" applyBorder="1" applyAlignment="1">
      <alignment horizontal="center" vertical="top" wrapText="1"/>
    </xf>
    <xf numFmtId="0" fontId="0" fillId="0" borderId="4" xfId="0" applyBorder="1"/>
    <xf numFmtId="41" fontId="0" fillId="0" borderId="4" xfId="0" applyNumberFormat="1" applyBorder="1"/>
    <xf numFmtId="0" fontId="0" fillId="0" borderId="4" xfId="0" applyBorder="1" applyAlignment="1">
      <alignment horizontal="right"/>
    </xf>
    <xf numFmtId="0" fontId="0" fillId="0" borderId="4" xfId="0" applyBorder="1" applyAlignment="1">
      <alignment horizontal="left"/>
    </xf>
    <xf numFmtId="3" fontId="11" fillId="4" borderId="4" xfId="0" applyNumberFormat="1" applyFont="1" applyFill="1" applyBorder="1"/>
    <xf numFmtId="0" fontId="0" fillId="0" borderId="0" xfId="0" applyFont="1" applyAlignment="1">
      <alignment horizontal="center"/>
    </xf>
    <xf numFmtId="0" fontId="0" fillId="0" borderId="4" xfId="0" applyBorder="1" applyAlignment="1">
      <alignment horizontal="center" wrapText="1"/>
    </xf>
    <xf numFmtId="16" fontId="0" fillId="0" borderId="4" xfId="0" quotePrefix="1" applyNumberFormat="1" applyBorder="1" applyAlignment="1">
      <alignment horizontal="center"/>
    </xf>
    <xf numFmtId="0" fontId="0" fillId="0" borderId="4" xfId="0" applyFont="1" applyBorder="1" applyAlignment="1">
      <alignment horizontal="center"/>
    </xf>
    <xf numFmtId="12" fontId="0" fillId="0" borderId="4" xfId="0" applyNumberFormat="1" applyFont="1" applyBorder="1" applyAlignment="1">
      <alignment horizontal="center"/>
    </xf>
    <xf numFmtId="0" fontId="0" fillId="0" borderId="0" xfId="0" applyAlignment="1">
      <alignment horizontal="center"/>
    </xf>
    <xf numFmtId="0" fontId="0" fillId="0" borderId="4" xfId="0" applyFont="1" applyFill="1" applyBorder="1" applyAlignment="1">
      <alignment horizontal="center"/>
    </xf>
    <xf numFmtId="0" fontId="13" fillId="0" borderId="4" xfId="0" applyFont="1" applyFill="1" applyBorder="1" applyAlignment="1">
      <alignment horizontal="center" vertical="top" wrapText="1"/>
    </xf>
    <xf numFmtId="0" fontId="0" fillId="0" borderId="0" xfId="0" quotePrefix="1" applyAlignment="1">
      <alignment horizontal="right" vertical="top"/>
    </xf>
    <xf numFmtId="0" fontId="0" fillId="0" borderId="0" xfId="0" applyAlignment="1">
      <alignment vertical="top" wrapText="1"/>
    </xf>
    <xf numFmtId="0" fontId="18" fillId="0" borderId="0" xfId="0" applyFont="1" applyAlignment="1"/>
    <xf numFmtId="0" fontId="0" fillId="0" borderId="0" xfId="0" applyAlignment="1">
      <alignment horizontal="center"/>
    </xf>
    <xf numFmtId="0" fontId="0" fillId="0" borderId="4" xfId="0" applyBorder="1" applyAlignment="1">
      <alignment horizontal="center"/>
    </xf>
    <xf numFmtId="3" fontId="0" fillId="4" borderId="4" xfId="0" applyNumberFormat="1" applyFont="1" applyFill="1" applyBorder="1"/>
    <xf numFmtId="2" fontId="0" fillId="0" borderId="0" xfId="0" applyNumberFormat="1" applyFont="1" applyBorder="1"/>
    <xf numFmtId="0" fontId="0" fillId="0" borderId="0" xfId="0" applyBorder="1"/>
    <xf numFmtId="3" fontId="0" fillId="0" borderId="4" xfId="0" applyNumberFormat="1" applyFont="1" applyBorder="1" applyAlignment="1">
      <alignment horizontal="center"/>
    </xf>
    <xf numFmtId="3" fontId="0" fillId="0" borderId="0" xfId="0" applyNumberFormat="1" applyFont="1" applyAlignment="1">
      <alignment horizontal="center"/>
    </xf>
    <xf numFmtId="167" fontId="0" fillId="0" borderId="0" xfId="0" applyNumberFormat="1"/>
    <xf numFmtId="167" fontId="0" fillId="0" borderId="4" xfId="0" applyNumberFormat="1" applyFont="1" applyBorder="1" applyAlignment="1">
      <alignment horizontal="center" wrapText="1"/>
    </xf>
    <xf numFmtId="167" fontId="0" fillId="0" borderId="4" xfId="0" applyNumberFormat="1" applyFont="1" applyBorder="1" applyAlignment="1">
      <alignment horizontal="center" vertical="distributed" wrapText="1"/>
    </xf>
    <xf numFmtId="167" fontId="0" fillId="0" borderId="4" xfId="0" applyNumberFormat="1" applyBorder="1" applyAlignment="1">
      <alignment horizontal="center" wrapText="1"/>
    </xf>
    <xf numFmtId="167" fontId="0" fillId="0" borderId="4" xfId="0" applyNumberFormat="1" applyFont="1" applyBorder="1"/>
    <xf numFmtId="167" fontId="0" fillId="0" borderId="4" xfId="0" applyNumberFormat="1" applyFont="1" applyBorder="1" applyAlignment="1">
      <alignment horizontal="center"/>
    </xf>
    <xf numFmtId="167" fontId="0" fillId="0" borderId="4" xfId="0" applyNumberFormat="1" applyBorder="1"/>
    <xf numFmtId="167" fontId="0" fillId="0" borderId="4" xfId="0" applyNumberFormat="1" applyFont="1" applyBorder="1" applyAlignment="1">
      <alignment horizontal="right"/>
    </xf>
    <xf numFmtId="167" fontId="0" fillId="0" borderId="0" xfId="0" applyNumberFormat="1" applyFont="1" applyAlignment="1">
      <alignment horizontal="center"/>
    </xf>
    <xf numFmtId="167" fontId="0" fillId="0" borderId="0" xfId="0" applyNumberFormat="1" applyFont="1" applyAlignment="1">
      <alignment horizontal="right"/>
    </xf>
    <xf numFmtId="167" fontId="0" fillId="0" borderId="0" xfId="0" applyNumberFormat="1" applyFont="1"/>
    <xf numFmtId="168" fontId="0" fillId="0" borderId="4" xfId="0" applyNumberFormat="1" applyBorder="1"/>
    <xf numFmtId="3" fontId="0" fillId="0" borderId="4" xfId="0" applyNumberFormat="1" applyBorder="1"/>
    <xf numFmtId="0" fontId="0" fillId="0" borderId="4" xfId="0" applyBorder="1" applyAlignment="1">
      <alignment horizontal="justify" vertical="top" wrapText="1"/>
    </xf>
    <xf numFmtId="0" fontId="11" fillId="0" borderId="0" xfId="0" applyFont="1" applyBorder="1" applyAlignment="1"/>
    <xf numFmtId="0" fontId="0" fillId="0" borderId="0" xfId="0" applyNumberFormat="1" applyFont="1" applyBorder="1"/>
    <xf numFmtId="0" fontId="13" fillId="0" borderId="7" xfId="0" applyFont="1" applyBorder="1"/>
    <xf numFmtId="3" fontId="0" fillId="0" borderId="4" xfId="0" applyNumberFormat="1" applyFont="1" applyBorder="1" applyAlignment="1">
      <alignment vertical="top" wrapText="1"/>
    </xf>
    <xf numFmtId="0" fontId="0" fillId="0" borderId="4" xfId="0" applyFont="1" applyBorder="1" applyAlignment="1">
      <alignment horizontal="center" vertical="top" wrapText="1"/>
    </xf>
    <xf numFmtId="0" fontId="0" fillId="0" borderId="4" xfId="0" applyBorder="1" applyAlignment="1">
      <alignment horizontal="center" vertical="top" wrapText="1"/>
    </xf>
    <xf numFmtId="0" fontId="0" fillId="0" borderId="0" xfId="0" applyNumberFormat="1" applyFont="1" applyFill="1" applyBorder="1"/>
    <xf numFmtId="167" fontId="0" fillId="0" borderId="0" xfId="0" applyNumberFormat="1" applyFont="1" applyFill="1" applyBorder="1"/>
    <xf numFmtId="0" fontId="16" fillId="0" borderId="0" xfId="0" applyFont="1" applyFill="1" applyBorder="1" applyAlignment="1">
      <alignment vertical="top" wrapText="1"/>
    </xf>
    <xf numFmtId="8" fontId="16" fillId="0" borderId="0" xfId="0" applyNumberFormat="1" applyFont="1" applyFill="1" applyBorder="1" applyAlignment="1">
      <alignment horizontal="center" vertical="top" wrapText="1"/>
    </xf>
    <xf numFmtId="0" fontId="0" fillId="0" borderId="0" xfId="0" applyFill="1" applyBorder="1"/>
    <xf numFmtId="0" fontId="3" fillId="0" borderId="4" xfId="0" applyFont="1" applyBorder="1" applyAlignment="1">
      <alignment horizontal="left"/>
    </xf>
    <xf numFmtId="41" fontId="2" fillId="4" borderId="4" xfId="1" applyNumberFormat="1" applyFont="1" applyFill="1" applyBorder="1" applyAlignment="1">
      <alignment horizontal="right"/>
    </xf>
    <xf numFmtId="0" fontId="2" fillId="0" borderId="4" xfId="0" applyFont="1" applyBorder="1" applyAlignment="1">
      <alignment horizontal="left"/>
    </xf>
    <xf numFmtId="41" fontId="2" fillId="0" borderId="4" xfId="1" applyNumberFormat="1" applyFont="1" applyFill="1" applyBorder="1" applyAlignment="1">
      <alignment horizontal="right"/>
    </xf>
    <xf numFmtId="41" fontId="2" fillId="0" borderId="4" xfId="0" applyNumberFormat="1" applyFont="1" applyFill="1" applyBorder="1" applyAlignment="1">
      <alignment horizontal="center"/>
    </xf>
    <xf numFmtId="0" fontId="3" fillId="0" borderId="4" xfId="0" applyFont="1" applyBorder="1"/>
    <xf numFmtId="41" fontId="2" fillId="4" borderId="4" xfId="0" applyNumberFormat="1" applyFont="1" applyFill="1" applyBorder="1" applyAlignment="1">
      <alignment horizontal="right"/>
    </xf>
    <xf numFmtId="41" fontId="2" fillId="0" borderId="4" xfId="0" applyNumberFormat="1" applyFont="1" applyFill="1" applyBorder="1" applyAlignment="1">
      <alignment horizontal="right"/>
    </xf>
    <xf numFmtId="41" fontId="2" fillId="3" borderId="4" xfId="0" applyNumberFormat="1" applyFont="1" applyFill="1" applyBorder="1" applyAlignment="1">
      <alignment horizontal="right"/>
    </xf>
    <xf numFmtId="41" fontId="2" fillId="4" borderId="4" xfId="2" applyNumberFormat="1" applyFont="1" applyFill="1" applyBorder="1" applyAlignment="1">
      <alignment horizontal="right"/>
    </xf>
    <xf numFmtId="41" fontId="2" fillId="0" borderId="4" xfId="2" applyNumberFormat="1" applyFont="1" applyFill="1" applyBorder="1" applyAlignment="1">
      <alignment horizontal="right"/>
    </xf>
    <xf numFmtId="41" fontId="2" fillId="4" borderId="4" xfId="3" applyNumberFormat="1" applyFont="1" applyFill="1" applyBorder="1" applyAlignment="1">
      <alignment horizontal="right"/>
    </xf>
    <xf numFmtId="0" fontId="14" fillId="0" borderId="0" xfId="0" applyFont="1"/>
    <xf numFmtId="0" fontId="13" fillId="0" borderId="4" xfId="0" applyFont="1" applyFill="1" applyBorder="1" applyAlignment="1">
      <alignment horizontal="justify" vertical="top" wrapText="1"/>
    </xf>
    <xf numFmtId="42" fontId="0" fillId="0" borderId="4" xfId="0" applyNumberFormat="1" applyBorder="1"/>
    <xf numFmtId="5" fontId="0" fillId="0" borderId="4" xfId="0" applyNumberFormat="1" applyBorder="1"/>
    <xf numFmtId="7" fontId="0" fillId="0" borderId="4" xfId="0" applyNumberFormat="1" applyBorder="1"/>
    <xf numFmtId="169" fontId="0" fillId="0" borderId="4" xfId="0" applyNumberFormat="1" applyBorder="1"/>
    <xf numFmtId="0" fontId="0" fillId="0" borderId="0" xfId="0" applyAlignment="1">
      <alignment vertical="top" wrapText="1"/>
    </xf>
    <xf numFmtId="0" fontId="0" fillId="0" borderId="0" xfId="0" applyAlignment="1">
      <alignment horizontal="left"/>
    </xf>
    <xf numFmtId="0" fontId="0" fillId="0" borderId="0" xfId="0" applyAlignment="1"/>
    <xf numFmtId="0" fontId="0" fillId="0" borderId="0" xfId="0" applyAlignment="1">
      <alignment horizontal="center"/>
    </xf>
    <xf numFmtId="0" fontId="7" fillId="0" borderId="0" xfId="0" applyFont="1"/>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4" fillId="0" borderId="4" xfId="0" applyFont="1" applyBorder="1" applyAlignment="1"/>
    <xf numFmtId="0" fontId="0" fillId="0" borderId="0" xfId="0" applyAlignment="1">
      <alignment horizontal="left" indent="10"/>
    </xf>
    <xf numFmtId="0" fontId="14" fillId="0" borderId="0" xfId="0" applyFont="1" applyBorder="1" applyAlignment="1">
      <alignment horizontal="center"/>
    </xf>
    <xf numFmtId="0" fontId="0" fillId="0" borderId="0" xfId="0" applyAlignment="1">
      <alignment horizontal="left" indent="8"/>
    </xf>
    <xf numFmtId="0" fontId="0" fillId="0" borderId="4" xfId="0" applyBorder="1" applyAlignment="1">
      <alignment horizontal="center" vertical="center" wrapText="1"/>
    </xf>
    <xf numFmtId="0" fontId="0" fillId="0" borderId="4" xfId="0" applyNumberFormat="1" applyFont="1" applyBorder="1" applyAlignment="1">
      <alignment horizontal="center" vertical="center" wrapText="1"/>
    </xf>
    <xf numFmtId="0" fontId="13" fillId="0" borderId="4" xfId="0" applyFont="1" applyFill="1" applyBorder="1" applyAlignment="1">
      <alignment horizontal="center" vertical="center" wrapText="1"/>
    </xf>
    <xf numFmtId="0" fontId="11" fillId="4" borderId="4" xfId="0" applyFont="1" applyFill="1" applyBorder="1"/>
    <xf numFmtId="0" fontId="12" fillId="2" borderId="0" xfId="0" applyFont="1" applyFill="1" applyAlignment="1"/>
    <xf numFmtId="0" fontId="26" fillId="2" borderId="0" xfId="0" applyFont="1" applyFill="1" applyAlignment="1"/>
    <xf numFmtId="0" fontId="7" fillId="2" borderId="0" xfId="0" applyFont="1" applyFill="1"/>
    <xf numFmtId="0" fontId="26" fillId="2" borderId="0" xfId="0" applyFont="1" applyFill="1" applyAlignment="1">
      <alignment horizontal="center"/>
    </xf>
    <xf numFmtId="0" fontId="27" fillId="4" borderId="4" xfId="0" applyFont="1" applyFill="1" applyBorder="1" applyAlignment="1">
      <alignment horizontal="center"/>
    </xf>
    <xf numFmtId="0" fontId="27" fillId="4" borderId="4" xfId="0" applyFont="1" applyFill="1" applyBorder="1" applyAlignment="1">
      <alignment horizontal="center" vertical="center" wrapText="1"/>
    </xf>
    <xf numFmtId="0" fontId="28" fillId="2" borderId="0" xfId="0" applyFont="1" applyFill="1"/>
    <xf numFmtId="0" fontId="0" fillId="2" borderId="0" xfId="0" applyFont="1" applyFill="1"/>
    <xf numFmtId="0" fontId="7" fillId="2" borderId="0" xfId="0" applyFont="1" applyFill="1" applyAlignment="1">
      <alignment horizontal="right"/>
    </xf>
    <xf numFmtId="41" fontId="2" fillId="2" borderId="4" xfId="2" applyNumberFormat="1" applyFont="1" applyFill="1" applyBorder="1" applyAlignment="1">
      <alignment horizontal="right"/>
    </xf>
    <xf numFmtId="41" fontId="2" fillId="2" borderId="4" xfId="0" applyNumberFormat="1" applyFont="1" applyFill="1" applyBorder="1" applyAlignment="1">
      <alignment horizontal="right"/>
    </xf>
    <xf numFmtId="0" fontId="7" fillId="0" borderId="0" xfId="0" applyFont="1" applyAlignment="1">
      <alignment horizontal="right"/>
    </xf>
    <xf numFmtId="0" fontId="22" fillId="0" borderId="0" xfId="0" applyFont="1"/>
    <xf numFmtId="0" fontId="7" fillId="2" borderId="4" xfId="0" applyFont="1" applyFill="1" applyBorder="1" applyAlignment="1">
      <alignment horizontal="right"/>
    </xf>
    <xf numFmtId="0" fontId="7" fillId="2" borderId="4" xfId="0" applyFont="1" applyFill="1" applyBorder="1"/>
    <xf numFmtId="7" fontId="7" fillId="2" borderId="4" xfId="0" applyNumberFormat="1" applyFont="1" applyFill="1" applyBorder="1"/>
    <xf numFmtId="0" fontId="30" fillId="0" borderId="4" xfId="0" applyFont="1" applyBorder="1" applyAlignment="1">
      <alignment horizontal="center" vertical="top" wrapText="1"/>
    </xf>
    <xf numFmtId="9" fontId="30" fillId="0" borderId="4" xfId="0" applyNumberFormat="1" applyFont="1" applyBorder="1" applyAlignment="1">
      <alignment horizontal="center" vertical="top" wrapText="1"/>
    </xf>
    <xf numFmtId="9" fontId="30" fillId="0" borderId="4" xfId="0" applyNumberFormat="1" applyFont="1" applyBorder="1" applyAlignment="1">
      <alignment vertical="top" wrapText="1"/>
    </xf>
    <xf numFmtId="9" fontId="31" fillId="0" borderId="4" xfId="0" applyNumberFormat="1" applyFont="1" applyBorder="1" applyAlignment="1"/>
    <xf numFmtId="166" fontId="30" fillId="0" borderId="4" xfId="0" applyNumberFormat="1" applyFont="1" applyBorder="1" applyAlignment="1">
      <alignment horizontal="center" vertical="top" wrapText="1"/>
    </xf>
    <xf numFmtId="166" fontId="30" fillId="0" borderId="4" xfId="0" applyNumberFormat="1" applyFont="1" applyBorder="1" applyAlignment="1">
      <alignment vertical="top" wrapText="1"/>
    </xf>
    <xf numFmtId="0" fontId="32" fillId="0" borderId="4" xfId="0" applyFont="1" applyBorder="1" applyAlignment="1">
      <alignment horizontal="right" vertical="top" wrapText="1"/>
    </xf>
    <xf numFmtId="167" fontId="32" fillId="0" borderId="4" xfId="0" applyNumberFormat="1" applyFont="1" applyFill="1" applyBorder="1" applyAlignment="1">
      <alignment vertical="top" wrapText="1"/>
    </xf>
    <xf numFmtId="9" fontId="32" fillId="0" borderId="4" xfId="0" applyNumberFormat="1" applyFont="1" applyFill="1" applyBorder="1" applyAlignment="1">
      <alignment vertical="top" wrapText="1"/>
    </xf>
    <xf numFmtId="9" fontId="32" fillId="0" borderId="4" xfId="0" applyNumberFormat="1" applyFont="1" applyBorder="1" applyAlignment="1">
      <alignment vertical="top" wrapText="1"/>
    </xf>
    <xf numFmtId="0" fontId="32" fillId="0" borderId="4" xfId="0" applyFont="1" applyBorder="1" applyAlignment="1">
      <alignment horizontal="left" vertical="top" wrapText="1"/>
    </xf>
    <xf numFmtId="0" fontId="32" fillId="0" borderId="4" xfId="0" applyFont="1" applyBorder="1" applyAlignment="1">
      <alignment vertical="top" wrapText="1"/>
    </xf>
    <xf numFmtId="167" fontId="32" fillId="0" borderId="4" xfId="0" applyNumberFormat="1" applyFont="1" applyFill="1" applyBorder="1" applyAlignment="1">
      <alignment horizontal="center" vertical="top" wrapText="1"/>
    </xf>
    <xf numFmtId="0" fontId="32" fillId="5" borderId="4" xfId="0" applyFont="1" applyFill="1" applyBorder="1" applyAlignment="1">
      <alignment vertical="top" wrapText="1"/>
    </xf>
    <xf numFmtId="167" fontId="32" fillId="5" borderId="4" xfId="0" applyNumberFormat="1" applyFont="1" applyFill="1" applyBorder="1" applyAlignment="1">
      <alignment vertical="top" wrapText="1"/>
    </xf>
    <xf numFmtId="9" fontId="32" fillId="5" borderId="4" xfId="0" applyNumberFormat="1" applyFont="1" applyFill="1" applyBorder="1" applyAlignment="1">
      <alignment vertical="top" wrapText="1"/>
    </xf>
    <xf numFmtId="0" fontId="32" fillId="5" borderId="4" xfId="0" applyFont="1" applyFill="1" applyBorder="1" applyAlignment="1">
      <alignment horizontal="right" vertical="top" wrapText="1"/>
    </xf>
    <xf numFmtId="0" fontId="32" fillId="5" borderId="4" xfId="0" applyFont="1" applyFill="1" applyBorder="1" applyAlignment="1">
      <alignment horizontal="left" vertical="top" wrapText="1"/>
    </xf>
    <xf numFmtId="6" fontId="32" fillId="5" borderId="4" xfId="0" applyNumberFormat="1" applyFont="1" applyFill="1" applyBorder="1" applyAlignment="1">
      <alignment vertical="top" wrapText="1"/>
    </xf>
    <xf numFmtId="42" fontId="7" fillId="2" borderId="4" xfId="0" applyNumberFormat="1" applyFont="1" applyFill="1" applyBorder="1"/>
    <xf numFmtId="0" fontId="0" fillId="0" borderId="4" xfId="0" applyFont="1" applyBorder="1" applyAlignment="1">
      <alignment horizontal="center"/>
    </xf>
    <xf numFmtId="42" fontId="0" fillId="4" borderId="4" xfId="0" applyNumberFormat="1" applyFont="1" applyFill="1" applyBorder="1"/>
    <xf numFmtId="42" fontId="7" fillId="6" borderId="4" xfId="0" applyNumberFormat="1" applyFont="1" applyFill="1" applyBorder="1"/>
    <xf numFmtId="0" fontId="33" fillId="0" borderId="7" xfId="0" applyFont="1" applyBorder="1"/>
    <xf numFmtId="41" fontId="33" fillId="0" borderId="0" xfId="0" applyNumberFormat="1" applyFont="1" applyFill="1" applyBorder="1"/>
    <xf numFmtId="0" fontId="29" fillId="0" borderId="4" xfId="0" applyNumberFormat="1" applyFont="1" applyFill="1" applyBorder="1" applyAlignment="1">
      <alignment horizontal="center" vertical="center"/>
    </xf>
    <xf numFmtId="0" fontId="33" fillId="0" borderId="4" xfId="0" applyFont="1" applyBorder="1"/>
    <xf numFmtId="41" fontId="29" fillId="3" borderId="4" xfId="0" applyNumberFormat="1" applyFont="1" applyFill="1" applyBorder="1"/>
    <xf numFmtId="41" fontId="33" fillId="0" borderId="4" xfId="0" applyNumberFormat="1" applyFont="1" applyFill="1" applyBorder="1"/>
    <xf numFmtId="41" fontId="29" fillId="2" borderId="4" xfId="0" applyNumberFormat="1" applyFont="1" applyFill="1" applyBorder="1"/>
    <xf numFmtId="41" fontId="29" fillId="6" borderId="4" xfId="0" applyNumberFormat="1" applyFont="1" applyFill="1" applyBorder="1"/>
    <xf numFmtId="41" fontId="29" fillId="0" borderId="4" xfId="0" applyNumberFormat="1" applyFont="1" applyFill="1" applyBorder="1" applyAlignment="1">
      <alignment horizontal="center" vertical="center"/>
    </xf>
    <xf numFmtId="0" fontId="7" fillId="2" borderId="4" xfId="0" applyFont="1" applyFill="1" applyBorder="1" applyAlignment="1">
      <alignment horizontal="center"/>
    </xf>
    <xf numFmtId="0" fontId="32" fillId="5" borderId="7" xfId="0" applyFont="1" applyFill="1" applyBorder="1" applyAlignment="1">
      <alignment vertical="top" wrapText="1"/>
    </xf>
    <xf numFmtId="167" fontId="32" fillId="5" borderId="7" xfId="0" applyNumberFormat="1" applyFont="1" applyFill="1" applyBorder="1" applyAlignment="1">
      <alignment vertical="top" wrapText="1"/>
    </xf>
    <xf numFmtId="167" fontId="32" fillId="5" borderId="7" xfId="0" applyNumberFormat="1" applyFont="1" applyFill="1" applyBorder="1" applyAlignment="1">
      <alignment horizontal="center" vertical="top" wrapText="1"/>
    </xf>
    <xf numFmtId="9" fontId="32" fillId="5" borderId="7" xfId="0" applyNumberFormat="1" applyFont="1" applyFill="1" applyBorder="1" applyAlignment="1">
      <alignment vertical="top" wrapText="1"/>
    </xf>
    <xf numFmtId="9" fontId="31" fillId="0" borderId="0" xfId="0" applyNumberFormat="1" applyFont="1" applyBorder="1"/>
    <xf numFmtId="0" fontId="32" fillId="0" borderId="0" xfId="0" applyFont="1" applyFill="1" applyBorder="1" applyAlignment="1">
      <alignment vertical="top" wrapText="1"/>
    </xf>
    <xf numFmtId="3" fontId="31" fillId="0" borderId="0" xfId="0" applyNumberFormat="1" applyFont="1" applyBorder="1" applyAlignment="1"/>
    <xf numFmtId="0" fontId="31" fillId="0" borderId="0" xfId="0" applyFont="1" applyBorder="1" applyAlignment="1"/>
    <xf numFmtId="9" fontId="31" fillId="0" borderId="8" xfId="0" applyNumberFormat="1" applyFont="1" applyBorder="1"/>
    <xf numFmtId="0" fontId="2" fillId="0" borderId="0" xfId="0" applyFont="1" applyAlignment="1"/>
    <xf numFmtId="0" fontId="3" fillId="0" borderId="0" xfId="0" applyFont="1" applyAlignment="1"/>
    <xf numFmtId="0" fontId="2" fillId="0" borderId="0" xfId="0" applyFont="1" applyAlignment="1">
      <alignment horizontal="left"/>
    </xf>
    <xf numFmtId="0" fontId="2" fillId="0" borderId="0" xfId="0" applyFont="1"/>
    <xf numFmtId="0" fontId="2" fillId="0" borderId="0" xfId="0" applyFont="1" applyFill="1"/>
    <xf numFmtId="0" fontId="2" fillId="0" borderId="1" xfId="0" applyFont="1" applyBorder="1" applyAlignment="1">
      <alignment horizontal="left"/>
    </xf>
    <xf numFmtId="0" fontId="3" fillId="0" borderId="1" xfId="0" applyFont="1" applyBorder="1" applyAlignment="1"/>
    <xf numFmtId="0" fontId="3" fillId="0" borderId="1" xfId="0" applyFont="1" applyFill="1" applyBorder="1" applyAlignment="1"/>
    <xf numFmtId="0" fontId="3" fillId="0" borderId="1" xfId="0" applyFont="1" applyFill="1" applyBorder="1"/>
    <xf numFmtId="15" fontId="2" fillId="0" borderId="0" xfId="0" applyNumberFormat="1" applyFont="1" applyBorder="1"/>
    <xf numFmtId="0" fontId="3" fillId="0" borderId="3" xfId="0" applyFont="1" applyFill="1" applyBorder="1" applyAlignment="1"/>
    <xf numFmtId="0" fontId="0" fillId="0" borderId="3" xfId="0" applyFill="1" applyBorder="1" applyAlignment="1"/>
    <xf numFmtId="165" fontId="3" fillId="4" borderId="0" xfId="0" applyNumberFormat="1" applyFont="1" applyFill="1"/>
    <xf numFmtId="0" fontId="3" fillId="0" borderId="0" xfId="0" applyFont="1" applyFill="1" applyBorder="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0" fontId="3" fillId="0" borderId="4" xfId="0" applyFont="1" applyFill="1" applyBorder="1"/>
    <xf numFmtId="170" fontId="2" fillId="0" borderId="0" xfId="0" applyNumberFormat="1" applyFont="1" applyFill="1" applyBorder="1" applyAlignment="1">
      <alignment horizontal="right"/>
    </xf>
    <xf numFmtId="41" fontId="2" fillId="3" borderId="4" xfId="2" applyNumberFormat="1" applyFont="1" applyFill="1" applyBorder="1" applyAlignment="1">
      <alignment horizontal="right"/>
    </xf>
    <xf numFmtId="0" fontId="3" fillId="0" borderId="0" xfId="0" applyFont="1" applyAlignment="1">
      <alignment horizontal="left" indent="1"/>
    </xf>
    <xf numFmtId="41" fontId="2" fillId="0" borderId="0" xfId="2" applyNumberFormat="1" applyFont="1" applyFill="1" applyBorder="1" applyAlignment="1">
      <alignment horizontal="right"/>
    </xf>
    <xf numFmtId="0" fontId="3" fillId="0" borderId="4" xfId="0" applyFont="1" applyFill="1" applyBorder="1" applyAlignment="1">
      <alignment horizontal="left" indent="1"/>
    </xf>
    <xf numFmtId="0" fontId="0" fillId="0" borderId="0" xfId="0" applyBorder="1" applyAlignment="1">
      <alignment horizontal="center"/>
    </xf>
    <xf numFmtId="0" fontId="0" fillId="0" borderId="0" xfId="0" applyAlignment="1"/>
    <xf numFmtId="0" fontId="7" fillId="0" borderId="0" xfId="0" applyFont="1" applyAlignment="1"/>
    <xf numFmtId="0" fontId="0" fillId="0" borderId="4" xfId="0" applyBorder="1" applyAlignment="1"/>
    <xf numFmtId="8" fontId="15" fillId="0" borderId="0" xfId="0" applyNumberFormat="1" applyFont="1" applyBorder="1" applyAlignment="1">
      <alignment vertical="top" wrapText="1"/>
    </xf>
    <xf numFmtId="0" fontId="0" fillId="0" borderId="5" xfId="0" applyBorder="1" applyAlignment="1"/>
    <xf numFmtId="0" fontId="0" fillId="0" borderId="6" xfId="0" applyBorder="1" applyAlignment="1"/>
    <xf numFmtId="0" fontId="0" fillId="0" borderId="0" xfId="0" applyBorder="1" applyAlignment="1"/>
    <xf numFmtId="0" fontId="0" fillId="0" borderId="4" xfId="0" applyBorder="1" applyAlignment="1">
      <alignment horizontal="left" indent="1"/>
    </xf>
    <xf numFmtId="49" fontId="0" fillId="0" borderId="4" xfId="0" applyNumberFormat="1" applyBorder="1" applyAlignment="1">
      <alignment horizontal="center"/>
    </xf>
    <xf numFmtId="49" fontId="7" fillId="2" borderId="4" xfId="0" applyNumberFormat="1" applyFont="1" applyFill="1" applyBorder="1" applyAlignment="1">
      <alignment horizontal="center"/>
    </xf>
    <xf numFmtId="41" fontId="0" fillId="0" borderId="0" xfId="0" applyNumberFormat="1" applyFill="1" applyBorder="1"/>
    <xf numFmtId="169" fontId="0" fillId="0" borderId="0" xfId="0" applyNumberFormat="1" applyFill="1" applyBorder="1"/>
    <xf numFmtId="0" fontId="0" fillId="0" borderId="0" xfId="0" applyNumberFormat="1" applyFill="1" applyBorder="1"/>
    <xf numFmtId="7" fontId="7" fillId="0" borderId="0" xfId="0" applyNumberFormat="1" applyFont="1" applyFill="1" applyBorder="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right"/>
    </xf>
    <xf numFmtId="0" fontId="7" fillId="0" borderId="0" xfId="0" applyFont="1" applyAlignment="1">
      <alignment horizontal="left"/>
    </xf>
    <xf numFmtId="0" fontId="7" fillId="0" borderId="0" xfId="0" applyFont="1" applyAlignment="1"/>
    <xf numFmtId="0" fontId="0" fillId="0" borderId="0" xfId="0" applyAlignment="1"/>
    <xf numFmtId="0" fontId="0" fillId="0" borderId="0" xfId="0" applyBorder="1" applyAlignment="1">
      <alignment horizontal="center"/>
    </xf>
    <xf numFmtId="0" fontId="0" fillId="0" borderId="0" xfId="0" applyAlignment="1">
      <alignment horizontal="left" wrapText="1"/>
    </xf>
    <xf numFmtId="8" fontId="15" fillId="0" borderId="0" xfId="0" applyNumberFormat="1" applyFont="1" applyBorder="1" applyAlignment="1">
      <alignment horizontal="right" vertical="top" wrapText="1"/>
    </xf>
    <xf numFmtId="0" fontId="11" fillId="0" borderId="4" xfId="0" applyFont="1" applyBorder="1" applyAlignment="1"/>
    <xf numFmtId="0" fontId="0" fillId="0" borderId="5" xfId="0" applyBorder="1" applyAlignment="1">
      <alignment horizontal="center" vertical="top" wrapText="1"/>
    </xf>
    <xf numFmtId="0" fontId="0" fillId="0" borderId="6" xfId="0" applyBorder="1" applyAlignment="1">
      <alignment horizontal="center" vertical="top" wrapText="1"/>
    </xf>
    <xf numFmtId="0" fontId="11" fillId="0" borderId="7" xfId="0" applyFont="1" applyBorder="1" applyAlignment="1"/>
    <xf numFmtId="0" fontId="11" fillId="2" borderId="0" xfId="0" applyFont="1" applyFill="1" applyBorder="1" applyAlignment="1">
      <alignment horizontal="center"/>
    </xf>
    <xf numFmtId="0" fontId="25" fillId="2" borderId="0" xfId="0" applyFont="1" applyFill="1" applyBorder="1" applyAlignment="1">
      <alignment horizontal="left"/>
    </xf>
    <xf numFmtId="0" fontId="13" fillId="0" borderId="4" xfId="0" applyFont="1" applyBorder="1" applyAlignment="1">
      <alignment horizontal="center" vertical="top" wrapText="1"/>
    </xf>
    <xf numFmtId="0" fontId="0" fillId="0" borderId="4" xfId="0" applyFont="1" applyBorder="1" applyAlignment="1">
      <alignment horizontal="center"/>
    </xf>
    <xf numFmtId="0" fontId="13" fillId="0" borderId="4" xfId="0" applyFont="1" applyBorder="1" applyAlignment="1">
      <alignment horizontal="justify" vertical="top" wrapText="1"/>
    </xf>
    <xf numFmtId="0" fontId="0" fillId="0" borderId="4" xfId="0" applyFont="1" applyBorder="1" applyAlignment="1"/>
    <xf numFmtId="0" fontId="13" fillId="0" borderId="7" xfId="0" applyFont="1" applyFill="1" applyBorder="1"/>
    <xf numFmtId="0" fontId="11" fillId="4" borderId="0" xfId="0" applyFont="1" applyFill="1" applyAlignment="1"/>
    <xf numFmtId="0" fontId="0" fillId="4" borderId="0" xfId="0" applyFill="1" applyAlignment="1"/>
    <xf numFmtId="0" fontId="13" fillId="0" borderId="5" xfId="0" applyFont="1" applyFill="1" applyBorder="1" applyAlignment="1">
      <alignment horizontal="center" vertical="center" wrapText="1"/>
    </xf>
    <xf numFmtId="0" fontId="0" fillId="0" borderId="6" xfId="0" applyBorder="1" applyAlignment="1">
      <alignment horizontal="center" vertical="center" wrapText="1"/>
    </xf>
    <xf numFmtId="0" fontId="34" fillId="0" borderId="5" xfId="0" applyFont="1" applyBorder="1" applyAlignment="1">
      <alignment horizontal="left"/>
    </xf>
    <xf numFmtId="0" fontId="34" fillId="0" borderId="6" xfId="0" applyFont="1" applyBorder="1" applyAlignment="1">
      <alignment horizontal="left"/>
    </xf>
    <xf numFmtId="0" fontId="26" fillId="2" borderId="0" xfId="0" applyFont="1" applyFill="1" applyAlignment="1">
      <alignment horizontal="center"/>
    </xf>
    <xf numFmtId="0" fontId="0" fillId="0" borderId="7" xfId="0" applyBorder="1" applyAlignment="1"/>
    <xf numFmtId="0" fontId="2" fillId="0" borderId="0" xfId="0" applyFont="1" applyAlignment="1"/>
    <xf numFmtId="0" fontId="33" fillId="0" borderId="0" xfId="0" applyFont="1" applyFill="1" applyAlignment="1">
      <alignment horizontal="center"/>
    </xf>
    <xf numFmtId="0" fontId="33" fillId="0" borderId="10" xfId="0" applyFont="1" applyFill="1" applyBorder="1" applyAlignment="1">
      <alignment horizontal="center"/>
    </xf>
    <xf numFmtId="0" fontId="3" fillId="0" borderId="4" xfId="0" applyFont="1" applyBorder="1" applyAlignment="1">
      <alignment horizontal="left"/>
    </xf>
    <xf numFmtId="0" fontId="0" fillId="0" borderId="4" xfId="0" applyBorder="1" applyAlignment="1"/>
    <xf numFmtId="0" fontId="35" fillId="0" borderId="4" xfId="0" applyFont="1" applyBorder="1" applyAlignment="1"/>
    <xf numFmtId="0" fontId="3" fillId="0" borderId="4" xfId="0" applyFont="1" applyBorder="1" applyAlignment="1">
      <alignment horizontal="left" indent="1"/>
    </xf>
    <xf numFmtId="0" fontId="0" fillId="0" borderId="4" xfId="0" applyBorder="1" applyAlignment="1">
      <alignment horizontal="left" indent="1"/>
    </xf>
    <xf numFmtId="0" fontId="2" fillId="2" borderId="4" xfId="0" applyFont="1" applyFill="1" applyBorder="1" applyAlignment="1"/>
    <xf numFmtId="0" fontId="0" fillId="2" borderId="4" xfId="0" applyFill="1" applyBorder="1" applyAlignment="1"/>
    <xf numFmtId="0" fontId="3" fillId="0" borderId="0" xfId="0" applyFont="1" applyFill="1" applyAlignment="1"/>
    <xf numFmtId="17" fontId="2" fillId="0" borderId="0" xfId="0" applyNumberFormat="1" applyFont="1" applyFill="1" applyBorder="1" applyAlignment="1">
      <alignment horizontal="center"/>
    </xf>
    <xf numFmtId="0" fontId="3" fillId="0" borderId="0" xfId="0" applyFont="1" applyFill="1" applyAlignment="1">
      <alignment horizontal="center"/>
    </xf>
    <xf numFmtId="0" fontId="2" fillId="0" borderId="4" xfId="0" applyFont="1" applyBorder="1" applyAlignment="1"/>
    <xf numFmtId="0" fontId="2" fillId="0" borderId="4" xfId="0" applyFont="1" applyBorder="1" applyAlignment="1">
      <alignment horizontal="left" indent="1"/>
    </xf>
    <xf numFmtId="0" fontId="7" fillId="0" borderId="4" xfId="0" applyFont="1" applyBorder="1" applyAlignment="1"/>
    <xf numFmtId="0" fontId="6" fillId="0" borderId="0" xfId="0" applyFont="1" applyBorder="1" applyAlignment="1">
      <alignment wrapText="1"/>
    </xf>
    <xf numFmtId="0" fontId="5" fillId="0" borderId="0" xfId="0" applyFont="1" applyAlignment="1">
      <alignment wrapText="1"/>
    </xf>
    <xf numFmtId="0" fontId="0" fillId="0" borderId="2" xfId="0" applyBorder="1" applyAlignment="1">
      <alignment horizontal="center"/>
    </xf>
    <xf numFmtId="0" fontId="7" fillId="0" borderId="2" xfId="0" applyFont="1" applyBorder="1" applyAlignment="1">
      <alignment horizontal="right"/>
    </xf>
    <xf numFmtId="0" fontId="32" fillId="0" borderId="0" xfId="0" applyFont="1" applyFill="1" applyBorder="1" applyAlignment="1">
      <alignment vertical="top" wrapText="1"/>
    </xf>
    <xf numFmtId="0" fontId="31" fillId="0" borderId="0" xfId="0" applyFont="1" applyBorder="1" applyAlignment="1"/>
    <xf numFmtId="0" fontId="32" fillId="0" borderId="8" xfId="0" applyFont="1" applyFill="1" applyBorder="1" applyAlignment="1">
      <alignment vertical="top" wrapText="1"/>
    </xf>
    <xf numFmtId="0" fontId="31" fillId="0" borderId="8" xfId="0" applyFont="1" applyBorder="1" applyAlignment="1"/>
    <xf numFmtId="0" fontId="30" fillId="0" borderId="4" xfId="0" applyFont="1" applyBorder="1" applyAlignment="1">
      <alignment horizontal="center" vertical="top" wrapText="1"/>
    </xf>
    <xf numFmtId="0" fontId="30" fillId="0" borderId="7" xfId="0" applyNumberFormat="1" applyFont="1" applyBorder="1" applyAlignment="1">
      <alignment horizontal="center" vertical="center" wrapText="1"/>
    </xf>
    <xf numFmtId="0" fontId="30" fillId="0" borderId="9" xfId="0" applyNumberFormat="1" applyFont="1" applyBorder="1" applyAlignment="1">
      <alignment horizontal="center" vertical="center" wrapText="1"/>
    </xf>
    <xf numFmtId="167" fontId="7" fillId="0" borderId="0" xfId="0" applyNumberFormat="1" applyFont="1" applyBorder="1" applyAlignment="1">
      <alignment horizontal="right"/>
    </xf>
    <xf numFmtId="0" fontId="22" fillId="0" borderId="0" xfId="0" applyFont="1" applyAlignment="1">
      <alignment horizontal="left"/>
    </xf>
    <xf numFmtId="0" fontId="7" fillId="0" borderId="0" xfId="0" applyFont="1" applyAlignment="1">
      <alignment horizontal="right"/>
    </xf>
    <xf numFmtId="0" fontId="7" fillId="2" borderId="5" xfId="0" applyFont="1" applyFill="1" applyBorder="1" applyAlignment="1">
      <alignment horizontal="left"/>
    </xf>
    <xf numFmtId="0" fontId="7" fillId="2" borderId="6" xfId="0" applyFont="1" applyFill="1" applyBorder="1" applyAlignment="1">
      <alignment horizontal="left"/>
    </xf>
    <xf numFmtId="0" fontId="7" fillId="2" borderId="4" xfId="0" applyFont="1" applyFill="1" applyBorder="1" applyAlignment="1"/>
  </cellXfs>
  <cellStyles count="5">
    <cellStyle name="Comma" xfId="1" builtinId="3"/>
    <cellStyle name="Comma [0] - Debits" xfId="3"/>
    <cellStyle name="Currency [0] - Debits" xfId="2"/>
    <cellStyle name="Normal" xfId="0" builtinId="0"/>
    <cellStyle name="Normal_Balance Sheet" xfId="4"/>
  </cellStyles>
  <dxfs count="6">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ry/Downloads/3-step%20rate%20cu%20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Wp/Water%20and%20Sewer/2013-14%20Testing/Worksheets-GG/1-step%20rate-gallons-blan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Page 5"/>
      <sheetName val="Table of Proposed Rates-Page 6"/>
      <sheetName val="Minimum Quarterly-Page 7"/>
      <sheetName val="Proof of Revenue-Page 8"/>
      <sheetName val="Sheet1"/>
    </sheetNames>
    <sheetDataSet>
      <sheetData sheetId="0"/>
      <sheetData sheetId="1">
        <row r="3">
          <cell r="F3">
            <v>0</v>
          </cell>
        </row>
      </sheetData>
      <sheetData sheetId="2">
        <row r="13">
          <cell r="C13">
            <v>0</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overview"/>
      <sheetName val="work cap- deb tax"/>
      <sheetName val="fin proj"/>
      <sheetName val="Explanations"/>
      <sheetName val="Rate calculator"/>
      <sheetName val="Table of proposed charges"/>
      <sheetName val="Minimum Quarterly"/>
      <sheetName val="Proof of revenu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80"/>
  <sheetViews>
    <sheetView topLeftCell="A37" workbookViewId="0">
      <selection activeCell="M52" sqref="M52"/>
    </sheetView>
  </sheetViews>
  <sheetFormatPr defaultRowHeight="15"/>
  <sheetData>
    <row r="1" spans="1:10">
      <c r="B1" s="140"/>
      <c r="H1" s="253" t="s">
        <v>217</v>
      </c>
      <c r="I1" s="253"/>
    </row>
    <row r="2" spans="1:10">
      <c r="A2" s="250" t="s">
        <v>172</v>
      </c>
      <c r="B2" s="250"/>
      <c r="C2" s="250"/>
      <c r="D2" s="250"/>
      <c r="E2" s="250"/>
      <c r="F2" s="250"/>
      <c r="G2" s="250"/>
      <c r="H2" s="250"/>
      <c r="I2" s="250"/>
    </row>
    <row r="3" spans="1:10">
      <c r="A3" s="254" t="s">
        <v>218</v>
      </c>
      <c r="B3" s="255"/>
      <c r="C3" s="255"/>
      <c r="D3" s="255"/>
      <c r="E3" s="255"/>
      <c r="F3" s="255"/>
      <c r="G3" s="255"/>
      <c r="I3" s="139"/>
    </row>
    <row r="4" spans="1:10" ht="57" customHeight="1">
      <c r="B4" s="248" t="s">
        <v>173</v>
      </c>
      <c r="C4" s="249"/>
      <c r="D4" s="249"/>
      <c r="E4" s="249"/>
      <c r="F4" s="249"/>
      <c r="G4" s="249"/>
      <c r="H4" s="249"/>
      <c r="I4" s="249"/>
    </row>
    <row r="5" spans="1:10" ht="20.25" customHeight="1">
      <c r="A5" s="254" t="s">
        <v>219</v>
      </c>
      <c r="B5" s="255"/>
      <c r="C5" s="255"/>
      <c r="D5" s="255"/>
      <c r="E5" s="255"/>
      <c r="F5" s="255"/>
      <c r="G5" s="255"/>
      <c r="I5" s="139"/>
    </row>
    <row r="6" spans="1:10" ht="114.75" customHeight="1">
      <c r="A6" s="137"/>
      <c r="B6" s="248" t="s">
        <v>220</v>
      </c>
      <c r="C6" s="249"/>
      <c r="D6" s="249"/>
      <c r="E6" s="249"/>
      <c r="F6" s="249"/>
      <c r="G6" s="249"/>
      <c r="H6" s="249"/>
      <c r="I6" s="249"/>
    </row>
    <row r="7" spans="1:10" s="85" customFormat="1" ht="37.5" customHeight="1">
      <c r="A7" s="137"/>
      <c r="B7" s="251" t="s">
        <v>221</v>
      </c>
      <c r="C7" s="252"/>
      <c r="D7" s="252"/>
      <c r="E7" s="252"/>
      <c r="F7" s="252"/>
      <c r="G7" s="252"/>
      <c r="H7" s="252"/>
      <c r="I7" s="252"/>
      <c r="J7" s="137"/>
    </row>
    <row r="8" spans="1:10" s="85" customFormat="1" ht="49.5" customHeight="1">
      <c r="A8" s="137"/>
      <c r="B8" s="248" t="s">
        <v>174</v>
      </c>
      <c r="C8" s="249"/>
      <c r="D8" s="249"/>
      <c r="E8" s="249"/>
      <c r="F8" s="249"/>
      <c r="G8" s="249"/>
      <c r="H8" s="249"/>
      <c r="I8" s="249"/>
      <c r="J8" s="137"/>
    </row>
    <row r="9" spans="1:10" s="85" customFormat="1" ht="25.5" customHeight="1">
      <c r="A9" s="254" t="s">
        <v>222</v>
      </c>
      <c r="B9" s="255"/>
      <c r="C9" s="255"/>
      <c r="D9" s="255"/>
      <c r="E9" s="255"/>
      <c r="F9" s="255"/>
      <c r="G9" s="255"/>
      <c r="H9"/>
      <c r="I9" s="139"/>
      <c r="J9" s="137"/>
    </row>
    <row r="10" spans="1:10" ht="50.25" customHeight="1">
      <c r="B10" s="248" t="s">
        <v>223</v>
      </c>
      <c r="C10" s="249"/>
      <c r="D10" s="249"/>
      <c r="E10" s="249"/>
      <c r="F10" s="249"/>
      <c r="G10" s="249"/>
      <c r="H10" s="249"/>
      <c r="I10" s="249"/>
    </row>
    <row r="11" spans="1:10" ht="60" customHeight="1">
      <c r="B11" s="248" t="s">
        <v>175</v>
      </c>
      <c r="C11" s="249"/>
      <c r="D11" s="249"/>
      <c r="E11" s="249"/>
      <c r="F11" s="249"/>
      <c r="G11" s="249"/>
      <c r="H11" s="249"/>
      <c r="I11" s="249"/>
    </row>
    <row r="12" spans="1:10" ht="26.25" customHeight="1">
      <c r="B12" s="248" t="s">
        <v>224</v>
      </c>
      <c r="C12" s="249"/>
      <c r="D12" s="249"/>
      <c r="E12" s="249"/>
      <c r="F12" s="249"/>
      <c r="G12" s="249"/>
      <c r="H12" s="249"/>
      <c r="I12" s="249"/>
    </row>
    <row r="13" spans="1:10" ht="23.25" customHeight="1">
      <c r="A13" s="254" t="s">
        <v>225</v>
      </c>
      <c r="B13" s="256"/>
      <c r="C13" s="256"/>
      <c r="D13" s="256"/>
      <c r="E13" s="256"/>
      <c r="F13" s="256"/>
      <c r="G13" s="256"/>
      <c r="I13" s="139"/>
    </row>
    <row r="14" spans="1:10" ht="52.5" customHeight="1">
      <c r="B14" s="248" t="s">
        <v>176</v>
      </c>
      <c r="C14" s="249"/>
      <c r="D14" s="249"/>
      <c r="E14" s="249"/>
      <c r="F14" s="249"/>
      <c r="G14" s="249"/>
      <c r="H14" s="249"/>
      <c r="I14" s="249"/>
    </row>
    <row r="15" spans="1:10" ht="78" customHeight="1">
      <c r="B15" s="248" t="s">
        <v>177</v>
      </c>
      <c r="C15" s="249"/>
      <c r="D15" s="249"/>
      <c r="E15" s="249"/>
      <c r="F15" s="249"/>
      <c r="G15" s="249"/>
      <c r="H15" s="249"/>
      <c r="I15" s="249"/>
    </row>
    <row r="16" spans="1:10" ht="20.25" customHeight="1">
      <c r="A16" s="254" t="s">
        <v>226</v>
      </c>
      <c r="B16" s="254"/>
      <c r="C16" s="254"/>
      <c r="D16" s="254"/>
      <c r="E16" s="254"/>
      <c r="F16" s="254"/>
      <c r="G16" s="254"/>
      <c r="I16" s="139"/>
    </row>
    <row r="17" spans="1:9" ht="51" customHeight="1">
      <c r="B17" s="248" t="s">
        <v>178</v>
      </c>
      <c r="C17" s="248"/>
      <c r="D17" s="248"/>
      <c r="E17" s="248"/>
      <c r="F17" s="248"/>
      <c r="G17" s="248"/>
      <c r="H17" s="248"/>
      <c r="I17" s="248"/>
    </row>
    <row r="18" spans="1:9" ht="105" customHeight="1">
      <c r="B18" s="248" t="s">
        <v>227</v>
      </c>
      <c r="C18" s="248"/>
      <c r="D18" s="248"/>
      <c r="E18" s="248"/>
      <c r="F18" s="248"/>
      <c r="G18" s="248"/>
      <c r="H18" s="248"/>
      <c r="I18" s="248"/>
    </row>
    <row r="19" spans="1:9" ht="68.25" customHeight="1">
      <c r="B19" s="248" t="s">
        <v>179</v>
      </c>
      <c r="C19" s="248"/>
      <c r="D19" s="248"/>
      <c r="E19" s="248"/>
      <c r="F19" s="248"/>
      <c r="G19" s="248"/>
      <c r="H19" s="248"/>
      <c r="I19" s="248"/>
    </row>
    <row r="20" spans="1:9" ht="62.25" customHeight="1">
      <c r="B20" s="248" t="s">
        <v>180</v>
      </c>
      <c r="C20" s="248"/>
      <c r="D20" s="248"/>
      <c r="E20" s="248"/>
      <c r="F20" s="248"/>
      <c r="G20" s="248"/>
      <c r="H20" s="248"/>
      <c r="I20" s="248"/>
    </row>
    <row r="21" spans="1:9" ht="26.25" customHeight="1">
      <c r="B21" s="86" t="s">
        <v>181</v>
      </c>
    </row>
    <row r="22" spans="1:9" ht="39.75" customHeight="1">
      <c r="B22" s="248" t="s">
        <v>182</v>
      </c>
      <c r="C22" s="248"/>
      <c r="D22" s="248"/>
      <c r="E22" s="248"/>
      <c r="F22" s="248"/>
      <c r="G22" s="248"/>
      <c r="H22" s="248"/>
      <c r="I22" s="248"/>
    </row>
    <row r="23" spans="1:9" ht="15" customHeight="1">
      <c r="B23" s="86" t="s">
        <v>183</v>
      </c>
    </row>
    <row r="24" spans="1:9" ht="72.75" customHeight="1">
      <c r="B24" s="248" t="s">
        <v>184</v>
      </c>
      <c r="C24" s="248"/>
      <c r="D24" s="248"/>
      <c r="E24" s="248"/>
      <c r="F24" s="248"/>
      <c r="G24" s="248"/>
      <c r="H24" s="248"/>
      <c r="I24" s="248"/>
    </row>
    <row r="25" spans="1:9">
      <c r="B25" s="86" t="s">
        <v>185</v>
      </c>
    </row>
    <row r="26" spans="1:9" ht="68.25" customHeight="1">
      <c r="B26" s="248" t="s">
        <v>186</v>
      </c>
      <c r="C26" s="249"/>
      <c r="D26" s="249"/>
      <c r="E26" s="249"/>
      <c r="F26" s="249"/>
      <c r="G26" s="249"/>
      <c r="H26" s="249"/>
      <c r="I26" s="249"/>
    </row>
    <row r="27" spans="1:9">
      <c r="B27" s="86" t="s">
        <v>187</v>
      </c>
    </row>
    <row r="28" spans="1:9" ht="114" customHeight="1">
      <c r="B28" s="248" t="s">
        <v>188</v>
      </c>
      <c r="C28" s="249"/>
      <c r="D28" s="249"/>
      <c r="E28" s="249"/>
      <c r="F28" s="249"/>
      <c r="G28" s="249"/>
      <c r="H28" s="249"/>
      <c r="I28" s="249"/>
    </row>
    <row r="29" spans="1:9">
      <c r="A29" s="254" t="s">
        <v>228</v>
      </c>
      <c r="B29" s="256"/>
      <c r="C29" s="256"/>
      <c r="D29" s="256"/>
      <c r="E29" s="256"/>
      <c r="F29" s="256"/>
      <c r="G29" s="256"/>
      <c r="I29" s="139"/>
    </row>
    <row r="30" spans="1:9" ht="53.25" customHeight="1">
      <c r="B30" s="248" t="s">
        <v>176</v>
      </c>
      <c r="C30" s="249"/>
      <c r="D30" s="249"/>
      <c r="E30" s="249"/>
      <c r="F30" s="249"/>
      <c r="G30" s="249"/>
      <c r="H30" s="249"/>
      <c r="I30" s="249"/>
    </row>
    <row r="31" spans="1:9" ht="86.25" customHeight="1">
      <c r="B31" s="248" t="s">
        <v>177</v>
      </c>
      <c r="C31" s="249"/>
      <c r="D31" s="249"/>
      <c r="E31" s="249"/>
      <c r="F31" s="249"/>
      <c r="G31" s="249"/>
      <c r="H31" s="249"/>
      <c r="I31" s="249"/>
    </row>
    <row r="32" spans="1:9" ht="19.5" customHeight="1">
      <c r="A32" s="254" t="s">
        <v>229</v>
      </c>
      <c r="B32" s="256"/>
      <c r="C32" s="256"/>
      <c r="D32" s="256"/>
      <c r="E32" s="256"/>
      <c r="F32" s="256"/>
      <c r="G32" s="256"/>
      <c r="I32" s="139"/>
    </row>
    <row r="33" spans="1:9">
      <c r="B33" s="248" t="s">
        <v>189</v>
      </c>
      <c r="C33" s="249"/>
      <c r="D33" s="249"/>
      <c r="E33" s="249"/>
      <c r="F33" s="249"/>
      <c r="G33" s="249"/>
      <c r="H33" s="249"/>
      <c r="I33" s="249"/>
    </row>
    <row r="34" spans="1:9" ht="63" customHeight="1">
      <c r="B34" s="248" t="s">
        <v>190</v>
      </c>
      <c r="C34" s="249"/>
      <c r="D34" s="249"/>
      <c r="E34" s="249"/>
      <c r="F34" s="249"/>
      <c r="G34" s="249"/>
      <c r="H34" s="249"/>
      <c r="I34" s="249"/>
    </row>
    <row r="35" spans="1:9" ht="19.5" customHeight="1">
      <c r="A35" s="254" t="s">
        <v>230</v>
      </c>
      <c r="B35" s="256"/>
      <c r="C35" s="256"/>
      <c r="D35" s="256"/>
      <c r="E35" s="256"/>
      <c r="F35" s="256"/>
      <c r="G35" s="256"/>
      <c r="I35" s="139"/>
    </row>
    <row r="36" spans="1:9" ht="111.75" customHeight="1">
      <c r="B36" s="248" t="s">
        <v>231</v>
      </c>
      <c r="C36" s="249"/>
      <c r="D36" s="249"/>
      <c r="E36" s="249"/>
      <c r="F36" s="249"/>
      <c r="G36" s="249"/>
      <c r="H36" s="249"/>
      <c r="I36" s="249"/>
    </row>
    <row r="37" spans="1:9" ht="107.25" customHeight="1"/>
    <row r="42" spans="1:9">
      <c r="A42" s="141" t="s">
        <v>232</v>
      </c>
      <c r="B42" s="141"/>
      <c r="C42" s="141"/>
      <c r="D42" s="141"/>
      <c r="E42" s="141"/>
      <c r="F42" s="141"/>
      <c r="G42" s="141"/>
      <c r="H42" s="141"/>
      <c r="I42" s="141"/>
    </row>
    <row r="43" spans="1:9">
      <c r="A43" s="138"/>
    </row>
    <row r="44" spans="1:9" ht="15" customHeight="1">
      <c r="A44" s="258" t="s">
        <v>233</v>
      </c>
      <c r="B44" s="258"/>
      <c r="C44" s="258"/>
      <c r="D44" s="258"/>
      <c r="E44" s="258"/>
      <c r="F44" s="258"/>
      <c r="G44" s="258"/>
    </row>
    <row r="45" spans="1:9">
      <c r="A45" s="141" t="s">
        <v>234</v>
      </c>
    </row>
    <row r="46" spans="1:9">
      <c r="A46" s="142" t="s">
        <v>235</v>
      </c>
      <c r="F46" s="143"/>
    </row>
    <row r="47" spans="1:9">
      <c r="A47" s="144"/>
      <c r="B47" t="s">
        <v>44</v>
      </c>
      <c r="D47" s="257"/>
      <c r="E47" s="257"/>
      <c r="H47" s="238"/>
      <c r="I47" s="239"/>
    </row>
    <row r="48" spans="1:9">
      <c r="A48" s="71"/>
      <c r="B48" s="234" t="s">
        <v>236</v>
      </c>
      <c r="D48" s="257"/>
      <c r="E48" s="257"/>
      <c r="H48" s="238"/>
      <c r="I48" s="239"/>
    </row>
    <row r="49" spans="1:9">
      <c r="A49" s="71"/>
      <c r="B49" s="234" t="s">
        <v>237</v>
      </c>
      <c r="D49" s="257"/>
      <c r="E49" s="257"/>
      <c r="H49" s="238"/>
      <c r="I49" s="239"/>
    </row>
    <row r="50" spans="1:9">
      <c r="A50" s="71"/>
      <c r="B50" s="234" t="s">
        <v>238</v>
      </c>
      <c r="D50" s="257"/>
      <c r="E50" s="257"/>
      <c r="H50" s="238"/>
      <c r="I50" s="239"/>
    </row>
    <row r="51" spans="1:9">
      <c r="A51" s="235" t="s">
        <v>239</v>
      </c>
      <c r="B51" s="145"/>
    </row>
    <row r="52" spans="1:9">
      <c r="A52" s="71"/>
    </row>
    <row r="53" spans="1:9">
      <c r="A53" s="234" t="s">
        <v>240</v>
      </c>
      <c r="C53" s="91"/>
      <c r="D53" s="91"/>
    </row>
    <row r="54" spans="1:9">
      <c r="A54" s="91"/>
      <c r="B54" s="146" t="s">
        <v>241</v>
      </c>
      <c r="C54" s="257"/>
      <c r="D54" s="257"/>
      <c r="H54" s="238"/>
      <c r="I54" s="239"/>
    </row>
    <row r="55" spans="1:9">
      <c r="A55" s="91"/>
      <c r="B55" s="233" t="s">
        <v>242</v>
      </c>
      <c r="C55" s="257"/>
      <c r="D55" s="257"/>
      <c r="H55" s="238"/>
      <c r="I55" s="239"/>
    </row>
    <row r="56" spans="1:9">
      <c r="A56" s="91"/>
      <c r="B56" s="233" t="s">
        <v>243</v>
      </c>
      <c r="C56" s="257"/>
      <c r="D56" s="257"/>
      <c r="H56" s="238"/>
      <c r="I56" s="239"/>
    </row>
    <row r="57" spans="1:9">
      <c r="A57" s="91"/>
      <c r="B57" s="233" t="s">
        <v>244</v>
      </c>
      <c r="C57" s="257"/>
      <c r="D57" s="257"/>
      <c r="E57" s="91"/>
      <c r="H57" s="238"/>
      <c r="I57" s="239"/>
    </row>
    <row r="58" spans="1:9">
      <c r="A58" s="141" t="s">
        <v>245</v>
      </c>
    </row>
    <row r="59" spans="1:9">
      <c r="A59" s="71"/>
      <c r="B59" s="234" t="s">
        <v>246</v>
      </c>
      <c r="D59" s="257"/>
      <c r="E59" s="257"/>
      <c r="H59" s="238"/>
      <c r="I59" s="239"/>
    </row>
    <row r="60" spans="1:9">
      <c r="A60" s="71"/>
      <c r="B60" s="234" t="s">
        <v>247</v>
      </c>
      <c r="D60" s="257"/>
      <c r="E60" s="257"/>
      <c r="H60" s="238"/>
      <c r="I60" s="239"/>
    </row>
    <row r="61" spans="1:9">
      <c r="A61" s="71"/>
      <c r="B61" s="234" t="s">
        <v>248</v>
      </c>
      <c r="D61" s="257"/>
      <c r="E61" s="257"/>
      <c r="H61" s="238"/>
      <c r="I61" s="239"/>
    </row>
    <row r="62" spans="1:9">
      <c r="A62" s="91"/>
      <c r="B62" s="147"/>
    </row>
    <row r="63" spans="1:9">
      <c r="A63" s="141" t="s">
        <v>249</v>
      </c>
    </row>
    <row r="64" spans="1:9">
      <c r="A64" s="71"/>
      <c r="B64" s="234" t="s">
        <v>115</v>
      </c>
      <c r="E64" s="257"/>
      <c r="F64" s="257"/>
      <c r="H64" s="238"/>
      <c r="I64" s="239"/>
    </row>
    <row r="65" spans="1:10">
      <c r="A65" s="71"/>
      <c r="B65" s="234" t="s">
        <v>29</v>
      </c>
      <c r="E65" s="257"/>
      <c r="F65" s="257"/>
      <c r="H65" s="238"/>
      <c r="I65" s="239"/>
    </row>
    <row r="66" spans="1:10">
      <c r="A66" s="71"/>
      <c r="B66" s="234" t="s">
        <v>118</v>
      </c>
      <c r="E66" s="257"/>
      <c r="F66" s="257"/>
      <c r="H66" s="238"/>
      <c r="I66" s="239"/>
    </row>
    <row r="67" spans="1:10">
      <c r="A67" s="71"/>
      <c r="B67" s="234" t="s">
        <v>116</v>
      </c>
      <c r="E67" s="257"/>
      <c r="F67" s="257"/>
      <c r="H67" s="238"/>
      <c r="I67" s="239"/>
    </row>
    <row r="68" spans="1:10">
      <c r="A68" s="71"/>
      <c r="B68" s="234" t="s">
        <v>269</v>
      </c>
      <c r="E68" s="257"/>
      <c r="F68" s="257"/>
      <c r="H68" s="238"/>
      <c r="I68" s="239"/>
    </row>
    <row r="69" spans="1:10">
      <c r="A69" s="91"/>
      <c r="B69" s="234"/>
    </row>
    <row r="70" spans="1:10">
      <c r="A70" s="141" t="s">
        <v>250</v>
      </c>
    </row>
    <row r="71" spans="1:10">
      <c r="A71" s="71"/>
      <c r="B71" t="s">
        <v>251</v>
      </c>
      <c r="I71" s="236"/>
      <c r="J71" s="240"/>
    </row>
    <row r="72" spans="1:10">
      <c r="A72" s="71"/>
      <c r="B72" t="s">
        <v>252</v>
      </c>
      <c r="I72" s="236"/>
      <c r="J72" s="240"/>
    </row>
    <row r="73" spans="1:10">
      <c r="A73" s="71"/>
      <c r="B73" t="s">
        <v>253</v>
      </c>
      <c r="I73" s="236"/>
      <c r="J73" s="240"/>
    </row>
    <row r="74" spans="1:10">
      <c r="A74" s="71"/>
      <c r="B74" t="s">
        <v>315</v>
      </c>
      <c r="I74" s="236"/>
      <c r="J74" s="240"/>
    </row>
    <row r="75" spans="1:10">
      <c r="A75" s="71"/>
      <c r="B75" t="s">
        <v>254</v>
      </c>
      <c r="I75" s="236"/>
      <c r="J75" s="240"/>
    </row>
    <row r="76" spans="1:10">
      <c r="A76" s="71"/>
      <c r="B76" t="s">
        <v>255</v>
      </c>
      <c r="I76" s="236"/>
      <c r="J76" s="240"/>
    </row>
    <row r="77" spans="1:10">
      <c r="A77" s="71"/>
      <c r="B77" t="s">
        <v>256</v>
      </c>
      <c r="I77" s="236"/>
      <c r="J77" s="240"/>
    </row>
    <row r="79" spans="1:10">
      <c r="A79" s="141" t="s">
        <v>257</v>
      </c>
    </row>
    <row r="80" spans="1:10">
      <c r="A80" s="71"/>
      <c r="B80" t="s">
        <v>258</v>
      </c>
      <c r="H80" s="238"/>
      <c r="I80" s="239"/>
    </row>
  </sheetData>
  <mergeCells count="49">
    <mergeCell ref="E67:F67"/>
    <mergeCell ref="E68:F68"/>
    <mergeCell ref="E64:F64"/>
    <mergeCell ref="E65:F65"/>
    <mergeCell ref="E66:F66"/>
    <mergeCell ref="D59:E59"/>
    <mergeCell ref="D60:E60"/>
    <mergeCell ref="D61:E61"/>
    <mergeCell ref="C55:D55"/>
    <mergeCell ref="C56:D56"/>
    <mergeCell ref="C57:D57"/>
    <mergeCell ref="D49:E49"/>
    <mergeCell ref="D50:E50"/>
    <mergeCell ref="C54:D54"/>
    <mergeCell ref="A44:G44"/>
    <mergeCell ref="D47:E47"/>
    <mergeCell ref="D48:E48"/>
    <mergeCell ref="B15:I15"/>
    <mergeCell ref="A16:G16"/>
    <mergeCell ref="B18:I18"/>
    <mergeCell ref="A29:G29"/>
    <mergeCell ref="B26:I26"/>
    <mergeCell ref="B28:I28"/>
    <mergeCell ref="A35:G35"/>
    <mergeCell ref="B36:I36"/>
    <mergeCell ref="B24:I24"/>
    <mergeCell ref="B11:I11"/>
    <mergeCell ref="B12:I12"/>
    <mergeCell ref="B14:I14"/>
    <mergeCell ref="B17:I17"/>
    <mergeCell ref="B19:I19"/>
    <mergeCell ref="B20:I20"/>
    <mergeCell ref="B22:I22"/>
    <mergeCell ref="B30:I30"/>
    <mergeCell ref="B34:I34"/>
    <mergeCell ref="B31:I31"/>
    <mergeCell ref="A32:G32"/>
    <mergeCell ref="B33:I33"/>
    <mergeCell ref="A13:G13"/>
    <mergeCell ref="B10:I10"/>
    <mergeCell ref="A2:I2"/>
    <mergeCell ref="B7:I7"/>
    <mergeCell ref="B8:I8"/>
    <mergeCell ref="H1:I1"/>
    <mergeCell ref="A3:G3"/>
    <mergeCell ref="B4:I4"/>
    <mergeCell ref="A5:G5"/>
    <mergeCell ref="B6:I6"/>
    <mergeCell ref="A9:G9"/>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S73"/>
  <sheetViews>
    <sheetView workbookViewId="0">
      <selection activeCell="A31" sqref="A31"/>
    </sheetView>
  </sheetViews>
  <sheetFormatPr defaultRowHeight="15"/>
  <cols>
    <col min="1" max="4" width="9.140625" style="18"/>
    <col min="5" max="5" width="10.28515625" style="18" customWidth="1"/>
    <col min="6" max="6" width="10" style="18" customWidth="1"/>
    <col min="7" max="7" width="9.140625" style="18"/>
    <col min="8" max="8" width="12.7109375" style="18" bestFit="1" customWidth="1"/>
    <col min="9" max="9" width="12.140625" style="19" bestFit="1" customWidth="1"/>
    <col min="10" max="10" width="11" style="20" customWidth="1"/>
    <col min="11" max="11" width="11.5703125" style="48" customWidth="1"/>
    <col min="12" max="12" width="9.140625" style="20"/>
    <col min="13" max="13" width="12.5703125" style="48" customWidth="1"/>
    <col min="14" max="14" width="10" style="20" bestFit="1" customWidth="1"/>
    <col min="15" max="15" width="9.140625" style="48"/>
    <col min="16" max="17" width="9.140625" style="20"/>
    <col min="18" max="18" width="11.28515625" style="20" customWidth="1"/>
    <col min="19" max="19" width="9.140625" style="20"/>
    <col min="20" max="20" width="80.7109375" style="18" customWidth="1"/>
    <col min="21" max="16384" width="9.140625" style="18"/>
  </cols>
  <sheetData>
    <row r="1" spans="1:16">
      <c r="A1" s="264" t="s">
        <v>259</v>
      </c>
      <c r="B1" s="264"/>
      <c r="C1" s="264"/>
      <c r="D1" s="264"/>
      <c r="E1" s="264"/>
      <c r="F1" s="264"/>
      <c r="G1" s="264"/>
      <c r="H1" s="264"/>
      <c r="I1" s="264"/>
      <c r="J1" s="264"/>
      <c r="K1" s="264"/>
      <c r="L1" s="25"/>
      <c r="N1" s="25"/>
      <c r="P1" s="25"/>
    </row>
    <row r="2" spans="1:16">
      <c r="A2" s="265" t="s">
        <v>131</v>
      </c>
      <c r="B2" s="265"/>
      <c r="C2" s="265"/>
      <c r="D2" s="265"/>
      <c r="E2" s="265"/>
      <c r="F2" s="265"/>
      <c r="G2" s="265"/>
      <c r="H2" s="265"/>
      <c r="I2" s="265"/>
      <c r="J2" s="265"/>
      <c r="K2" s="265"/>
      <c r="L2" s="25"/>
      <c r="N2" s="25"/>
      <c r="P2" s="25"/>
    </row>
    <row r="3" spans="1:16">
      <c r="A3" s="27" t="s">
        <v>0</v>
      </c>
      <c r="B3" s="28"/>
      <c r="C3" s="28"/>
      <c r="D3" s="28"/>
      <c r="E3" s="28"/>
      <c r="F3" s="271"/>
      <c r="G3" s="272"/>
      <c r="H3" s="272"/>
      <c r="I3" s="272"/>
      <c r="J3" s="49"/>
    </row>
    <row r="4" spans="1:16">
      <c r="A4" s="29" t="s">
        <v>72</v>
      </c>
      <c r="B4" s="30"/>
      <c r="C4" s="30"/>
      <c r="D4" s="30"/>
      <c r="E4" s="30"/>
      <c r="F4" s="30"/>
      <c r="G4" s="30"/>
      <c r="H4" s="31"/>
      <c r="I4" s="32"/>
      <c r="J4" s="50"/>
      <c r="L4" s="50"/>
      <c r="N4" s="50"/>
      <c r="P4" s="50"/>
    </row>
    <row r="5" spans="1:16">
      <c r="A5" s="26"/>
      <c r="B5" s="26"/>
      <c r="C5" s="26"/>
      <c r="D5" s="26"/>
      <c r="E5" s="26"/>
      <c r="F5" s="26"/>
      <c r="G5" s="26"/>
      <c r="H5" s="17" t="s">
        <v>87</v>
      </c>
      <c r="I5" s="33" t="s">
        <v>127</v>
      </c>
      <c r="J5" s="33" t="s">
        <v>128</v>
      </c>
      <c r="K5" s="33" t="s">
        <v>129</v>
      </c>
    </row>
    <row r="6" spans="1:16">
      <c r="A6" s="26"/>
      <c r="B6" s="26"/>
      <c r="C6" s="26"/>
      <c r="D6" s="26"/>
      <c r="E6" s="26"/>
      <c r="F6" s="26"/>
      <c r="G6" s="26"/>
      <c r="I6" s="51" t="s">
        <v>73</v>
      </c>
    </row>
    <row r="7" spans="1:16">
      <c r="A7" s="260" t="s">
        <v>90</v>
      </c>
      <c r="B7" s="260"/>
      <c r="C7" s="260"/>
      <c r="D7" s="260"/>
      <c r="E7" s="260"/>
      <c r="F7" s="260"/>
      <c r="G7" s="260"/>
      <c r="H7" s="151"/>
      <c r="I7" s="46">
        <f>H7</f>
        <v>0</v>
      </c>
      <c r="J7" s="46">
        <f t="shared" ref="J7:K7" si="0">I7</f>
        <v>0</v>
      </c>
      <c r="K7" s="46">
        <f t="shared" si="0"/>
        <v>0</v>
      </c>
      <c r="L7" s="25"/>
      <c r="N7" s="25"/>
      <c r="P7" s="25"/>
    </row>
    <row r="8" spans="1:16">
      <c r="A8" s="260" t="s">
        <v>84</v>
      </c>
      <c r="B8" s="260"/>
      <c r="C8" s="260"/>
      <c r="D8" s="260"/>
      <c r="E8" s="260"/>
      <c r="F8" s="260"/>
      <c r="G8" s="260"/>
      <c r="H8" s="23"/>
      <c r="I8" s="46">
        <f t="shared" ref="I8:K9" si="1">H8</f>
        <v>0</v>
      </c>
      <c r="J8" s="46">
        <f t="shared" si="1"/>
        <v>0</v>
      </c>
      <c r="K8" s="46">
        <f t="shared" si="1"/>
        <v>0</v>
      </c>
    </row>
    <row r="9" spans="1:16">
      <c r="A9" s="260" t="s">
        <v>88</v>
      </c>
      <c r="B9" s="260"/>
      <c r="C9" s="260"/>
      <c r="D9" s="260"/>
      <c r="E9" s="260"/>
      <c r="F9" s="260"/>
      <c r="G9" s="260"/>
      <c r="H9" s="23"/>
      <c r="I9" s="46">
        <f t="shared" si="1"/>
        <v>0</v>
      </c>
      <c r="J9" s="46">
        <f t="shared" si="1"/>
        <v>0</v>
      </c>
      <c r="K9" s="46">
        <f t="shared" si="1"/>
        <v>0</v>
      </c>
    </row>
    <row r="10" spans="1:16">
      <c r="A10" s="260" t="s">
        <v>89</v>
      </c>
      <c r="B10" s="260"/>
      <c r="C10" s="260"/>
      <c r="D10" s="260"/>
      <c r="E10" s="260"/>
      <c r="F10" s="260"/>
      <c r="G10" s="260"/>
      <c r="H10" s="47">
        <f>SUM(H7:H9)</f>
        <v>0</v>
      </c>
      <c r="I10" s="47">
        <f t="shared" ref="I10:K10" si="2">SUM(I7:I9)</f>
        <v>0</v>
      </c>
      <c r="J10" s="47">
        <f t="shared" si="2"/>
        <v>0</v>
      </c>
      <c r="K10" s="47">
        <f t="shared" si="2"/>
        <v>0</v>
      </c>
    </row>
    <row r="11" spans="1:16">
      <c r="H11" s="20"/>
      <c r="I11" s="44"/>
    </row>
    <row r="12" spans="1:16">
      <c r="A12" s="260" t="s">
        <v>103</v>
      </c>
      <c r="B12" s="260"/>
      <c r="C12" s="260"/>
      <c r="D12" s="260"/>
      <c r="E12" s="260"/>
      <c r="F12" s="260"/>
      <c r="G12" s="260"/>
      <c r="H12" s="23"/>
      <c r="I12" s="46">
        <f>H12</f>
        <v>0</v>
      </c>
      <c r="J12" s="46">
        <f t="shared" ref="J12:K12" si="3">I12</f>
        <v>0</v>
      </c>
      <c r="K12" s="46">
        <f t="shared" si="3"/>
        <v>0</v>
      </c>
    </row>
    <row r="13" spans="1:16">
      <c r="A13" s="260" t="s">
        <v>112</v>
      </c>
      <c r="B13" s="260"/>
      <c r="C13" s="260"/>
      <c r="D13" s="260"/>
      <c r="E13" s="260"/>
      <c r="F13" s="260"/>
      <c r="G13" s="260"/>
      <c r="H13" s="66"/>
      <c r="I13" s="66">
        <f>H13</f>
        <v>0</v>
      </c>
      <c r="J13" s="66">
        <f t="shared" ref="J13:K14" si="4">I13</f>
        <v>0</v>
      </c>
      <c r="K13" s="66">
        <f t="shared" si="4"/>
        <v>0</v>
      </c>
    </row>
    <row r="14" spans="1:16">
      <c r="A14" s="260" t="s">
        <v>119</v>
      </c>
      <c r="B14" s="260"/>
      <c r="C14" s="260"/>
      <c r="D14" s="260"/>
      <c r="E14" s="260"/>
      <c r="F14" s="260"/>
      <c r="G14" s="260"/>
      <c r="H14" s="23"/>
      <c r="I14" s="66">
        <f>H14</f>
        <v>0</v>
      </c>
      <c r="J14" s="66">
        <f t="shared" si="4"/>
        <v>0</v>
      </c>
      <c r="K14" s="66">
        <f t="shared" si="4"/>
        <v>0</v>
      </c>
    </row>
    <row r="15" spans="1:16" s="20" customFormat="1">
      <c r="A15" s="108"/>
      <c r="B15" s="108"/>
      <c r="C15" s="108"/>
      <c r="D15" s="108"/>
      <c r="E15" s="108"/>
      <c r="F15" s="108"/>
      <c r="G15" s="108"/>
      <c r="H15" s="64"/>
      <c r="I15" s="114"/>
      <c r="J15" s="115"/>
      <c r="K15" s="115"/>
      <c r="M15" s="48"/>
      <c r="O15" s="48"/>
    </row>
    <row r="16" spans="1:16" s="20" customFormat="1">
      <c r="A16" s="110" t="s">
        <v>74</v>
      </c>
      <c r="B16" s="270" t="s">
        <v>91</v>
      </c>
      <c r="C16" s="270"/>
      <c r="D16" s="270"/>
      <c r="I16" s="109"/>
      <c r="K16" s="48"/>
      <c r="M16" s="48"/>
      <c r="O16" s="48"/>
    </row>
    <row r="17" spans="1:19" s="24" customFormat="1" ht="45" customHeight="1">
      <c r="A17" s="41"/>
      <c r="B17" s="150" t="s">
        <v>104</v>
      </c>
      <c r="C17" s="150" t="s">
        <v>135</v>
      </c>
      <c r="D17" s="112"/>
      <c r="E17" s="273" t="s">
        <v>203</v>
      </c>
      <c r="F17" s="274"/>
      <c r="G17" s="112"/>
      <c r="H17" s="148" t="s">
        <v>130</v>
      </c>
      <c r="I17" s="149" t="str">
        <f>H17</f>
        <v>Number of customers</v>
      </c>
      <c r="J17" s="149" t="str">
        <f t="shared" ref="J17:K17" si="5">I17</f>
        <v>Number of customers</v>
      </c>
      <c r="K17" s="149" t="str">
        <f t="shared" si="5"/>
        <v>Number of customers</v>
      </c>
      <c r="L17" s="55"/>
      <c r="M17" s="56"/>
      <c r="N17" s="55"/>
      <c r="O17" s="56"/>
      <c r="P17" s="55"/>
      <c r="Q17" s="55"/>
      <c r="R17" s="55"/>
      <c r="S17" s="55"/>
    </row>
    <row r="18" spans="1:19" s="24" customFormat="1">
      <c r="A18" s="41"/>
      <c r="B18" s="83"/>
      <c r="C18" s="83"/>
      <c r="D18" s="112"/>
      <c r="E18" s="261" t="s">
        <v>115</v>
      </c>
      <c r="F18" s="262"/>
      <c r="G18" s="113"/>
      <c r="H18" s="53"/>
      <c r="I18" s="54"/>
      <c r="J18" s="53"/>
      <c r="K18" s="111"/>
      <c r="L18" s="57"/>
      <c r="M18" s="56"/>
      <c r="N18" s="55"/>
      <c r="O18" s="56"/>
      <c r="P18" s="55"/>
      <c r="Q18" s="55"/>
      <c r="R18" s="55"/>
      <c r="S18" s="55"/>
    </row>
    <row r="19" spans="1:19">
      <c r="A19" s="34"/>
      <c r="B19" s="83" t="s">
        <v>75</v>
      </c>
      <c r="C19" s="82">
        <v>1</v>
      </c>
      <c r="D19" s="82"/>
      <c r="E19" s="261">
        <v>14</v>
      </c>
      <c r="F19" s="262"/>
      <c r="G19" s="82"/>
      <c r="H19" s="42"/>
      <c r="I19" s="75">
        <f>H19</f>
        <v>0</v>
      </c>
      <c r="J19" s="75">
        <f t="shared" ref="J19:K19" si="6">I19</f>
        <v>0</v>
      </c>
      <c r="K19" s="75">
        <f t="shared" si="6"/>
        <v>0</v>
      </c>
      <c r="L19" s="58"/>
      <c r="M19" s="90"/>
      <c r="N19" s="91"/>
    </row>
    <row r="20" spans="1:19">
      <c r="A20" s="34"/>
      <c r="B20" s="83" t="s">
        <v>76</v>
      </c>
      <c r="C20" s="82">
        <v>2</v>
      </c>
      <c r="D20" s="82"/>
      <c r="E20" s="261">
        <v>27</v>
      </c>
      <c r="F20" s="262"/>
      <c r="G20" s="82"/>
      <c r="H20" s="43"/>
      <c r="I20" s="75">
        <f t="shared" ref="I20:K26" si="7">H20</f>
        <v>0</v>
      </c>
      <c r="J20" s="75">
        <f t="shared" si="7"/>
        <v>0</v>
      </c>
      <c r="K20" s="75">
        <f t="shared" si="7"/>
        <v>0</v>
      </c>
      <c r="L20" s="58"/>
    </row>
    <row r="21" spans="1:19">
      <c r="A21" s="34"/>
      <c r="B21" s="83" t="s">
        <v>77</v>
      </c>
      <c r="C21" s="82">
        <v>4</v>
      </c>
      <c r="D21" s="82"/>
      <c r="E21" s="261">
        <v>55</v>
      </c>
      <c r="F21" s="262"/>
      <c r="G21" s="82"/>
      <c r="H21" s="43"/>
      <c r="I21" s="75">
        <f t="shared" si="7"/>
        <v>0</v>
      </c>
      <c r="J21" s="75">
        <f t="shared" si="7"/>
        <v>0</v>
      </c>
      <c r="K21" s="75">
        <f t="shared" si="7"/>
        <v>0</v>
      </c>
      <c r="L21" s="58"/>
    </row>
    <row r="22" spans="1:19">
      <c r="A22" s="34"/>
      <c r="B22" s="83" t="s">
        <v>78</v>
      </c>
      <c r="C22" s="82">
        <v>10</v>
      </c>
      <c r="D22" s="82"/>
      <c r="E22" s="261">
        <v>140</v>
      </c>
      <c r="F22" s="262"/>
      <c r="G22" s="82"/>
      <c r="H22" s="43"/>
      <c r="I22" s="75">
        <f t="shared" si="7"/>
        <v>0</v>
      </c>
      <c r="J22" s="75">
        <f t="shared" si="7"/>
        <v>0</v>
      </c>
      <c r="K22" s="75">
        <f t="shared" si="7"/>
        <v>0</v>
      </c>
      <c r="L22" s="58"/>
    </row>
    <row r="23" spans="1:19">
      <c r="A23" s="34"/>
      <c r="B23" s="83" t="s">
        <v>79</v>
      </c>
      <c r="C23" s="82">
        <v>25</v>
      </c>
      <c r="D23" s="82"/>
      <c r="E23" s="261">
        <v>341</v>
      </c>
      <c r="F23" s="262"/>
      <c r="G23" s="82"/>
      <c r="H23" s="43"/>
      <c r="I23" s="75">
        <f t="shared" si="7"/>
        <v>0</v>
      </c>
      <c r="J23" s="75">
        <f t="shared" si="7"/>
        <v>0</v>
      </c>
      <c r="K23" s="75">
        <f t="shared" si="7"/>
        <v>0</v>
      </c>
      <c r="L23" s="58"/>
    </row>
    <row r="24" spans="1:19">
      <c r="A24" s="34"/>
      <c r="B24" s="83" t="s">
        <v>80</v>
      </c>
      <c r="C24" s="82">
        <v>45</v>
      </c>
      <c r="D24" s="82"/>
      <c r="E24" s="261">
        <v>614</v>
      </c>
      <c r="F24" s="262"/>
      <c r="G24" s="82"/>
      <c r="H24" s="43"/>
      <c r="I24" s="75">
        <f t="shared" si="7"/>
        <v>0</v>
      </c>
      <c r="J24" s="75">
        <f t="shared" si="7"/>
        <v>0</v>
      </c>
      <c r="K24" s="75">
        <f t="shared" si="7"/>
        <v>0</v>
      </c>
      <c r="L24" s="58"/>
    </row>
    <row r="25" spans="1:19">
      <c r="A25" s="34"/>
      <c r="B25" s="83" t="s">
        <v>81</v>
      </c>
      <c r="C25" s="82">
        <v>90</v>
      </c>
      <c r="D25" s="82"/>
      <c r="E25" s="261">
        <v>1227</v>
      </c>
      <c r="F25" s="262"/>
      <c r="G25" s="82"/>
      <c r="H25" s="43"/>
      <c r="I25" s="75">
        <f t="shared" si="7"/>
        <v>0</v>
      </c>
      <c r="J25" s="75">
        <f t="shared" si="7"/>
        <v>0</v>
      </c>
      <c r="K25" s="75">
        <f t="shared" si="7"/>
        <v>0</v>
      </c>
      <c r="L25" s="58"/>
    </row>
    <row r="26" spans="1:19">
      <c r="A26" s="34"/>
      <c r="B26" s="83" t="s">
        <v>82</v>
      </c>
      <c r="C26" s="82">
        <v>170</v>
      </c>
      <c r="D26" s="82"/>
      <c r="E26" s="261">
        <v>2319</v>
      </c>
      <c r="F26" s="262"/>
      <c r="G26" s="82"/>
      <c r="H26" s="43"/>
      <c r="I26" s="75">
        <f t="shared" si="7"/>
        <v>0</v>
      </c>
      <c r="J26" s="75">
        <f t="shared" si="7"/>
        <v>0</v>
      </c>
      <c r="K26" s="75">
        <f t="shared" si="7"/>
        <v>0</v>
      </c>
      <c r="L26" s="58"/>
    </row>
    <row r="27" spans="1:19">
      <c r="A27" s="34"/>
      <c r="B27" s="266"/>
      <c r="C27" s="267"/>
      <c r="D27" s="267"/>
      <c r="E27" s="267"/>
      <c r="F27" s="267"/>
      <c r="G27" s="267"/>
      <c r="H27" s="132"/>
      <c r="I27" s="45"/>
    </row>
    <row r="28" spans="1:19">
      <c r="A28" s="34"/>
      <c r="B28" s="268" t="s">
        <v>44</v>
      </c>
      <c r="C28" s="269"/>
      <c r="D28" s="269"/>
      <c r="E28" s="269"/>
      <c r="F28" s="269"/>
      <c r="G28" s="269"/>
      <c r="H28" s="35">
        <f>SUM(H19:H27)</f>
        <v>0</v>
      </c>
      <c r="I28" s="35">
        <f>SUM(I19:I27)</f>
        <v>0</v>
      </c>
      <c r="J28" s="35">
        <f t="shared" ref="J28:K28" si="8">SUM(J19:J27)</f>
        <v>0</v>
      </c>
      <c r="K28" s="35">
        <f t="shared" si="8"/>
        <v>0</v>
      </c>
    </row>
    <row r="29" spans="1:19">
      <c r="A29" s="36"/>
      <c r="B29" s="37"/>
      <c r="C29" s="22"/>
      <c r="D29" s="22"/>
      <c r="E29" s="22"/>
      <c r="F29" s="22"/>
      <c r="G29" s="22"/>
      <c r="H29" s="38"/>
    </row>
    <row r="30" spans="1:19">
      <c r="A30" s="260" t="s">
        <v>156</v>
      </c>
      <c r="B30" s="260"/>
      <c r="C30" s="260"/>
      <c r="D30" s="260"/>
      <c r="E30" s="260"/>
      <c r="F30" s="260"/>
      <c r="G30" s="260"/>
      <c r="H30" s="42"/>
      <c r="I30" s="75">
        <f t="shared" ref="I30:K30" si="9">H30</f>
        <v>0</v>
      </c>
      <c r="J30" s="75">
        <f t="shared" si="9"/>
        <v>0</v>
      </c>
      <c r="K30" s="75">
        <f t="shared" si="9"/>
        <v>0</v>
      </c>
    </row>
    <row r="31" spans="1:19" ht="34.5" customHeight="1">
      <c r="A31" s="59"/>
      <c r="B31" s="37"/>
      <c r="C31" s="22"/>
      <c r="D31" s="22"/>
      <c r="E31" s="22"/>
      <c r="F31" s="22"/>
      <c r="G31" s="22"/>
      <c r="H31" s="38"/>
    </row>
    <row r="32" spans="1:19">
      <c r="A32" s="260" t="s">
        <v>92</v>
      </c>
      <c r="B32" s="260"/>
      <c r="C32" s="260"/>
      <c r="D32" s="260"/>
      <c r="E32" s="260"/>
      <c r="F32" s="260" t="s">
        <v>204</v>
      </c>
      <c r="G32" s="260"/>
      <c r="H32" s="23"/>
      <c r="I32" s="46">
        <f>H32</f>
        <v>0</v>
      </c>
      <c r="J32" s="23">
        <f t="shared" ref="J32:K32" si="10">I32</f>
        <v>0</v>
      </c>
      <c r="K32" s="23">
        <f t="shared" si="10"/>
        <v>0</v>
      </c>
      <c r="L32" s="51"/>
      <c r="N32" s="51"/>
      <c r="P32" s="51"/>
    </row>
    <row r="33" spans="1:16">
      <c r="A33" s="260" t="s">
        <v>93</v>
      </c>
      <c r="B33" s="260"/>
      <c r="C33" s="260"/>
      <c r="D33" s="260"/>
      <c r="E33" s="260"/>
      <c r="F33" s="260" t="s">
        <v>204</v>
      </c>
      <c r="G33" s="260"/>
      <c r="H33" s="23"/>
      <c r="I33" s="46">
        <f>H33</f>
        <v>0</v>
      </c>
      <c r="J33" s="23">
        <f t="shared" ref="J33:K33" si="11">I33</f>
        <v>0</v>
      </c>
      <c r="K33" s="23">
        <f t="shared" si="11"/>
        <v>0</v>
      </c>
      <c r="L33" s="51"/>
      <c r="N33" s="51"/>
      <c r="P33" s="51"/>
    </row>
    <row r="34" spans="1:16">
      <c r="A34" s="260" t="s">
        <v>94</v>
      </c>
      <c r="B34" s="260"/>
      <c r="C34" s="260"/>
      <c r="D34" s="260"/>
      <c r="E34" s="260"/>
      <c r="F34" s="260" t="s">
        <v>204</v>
      </c>
      <c r="G34" s="260"/>
      <c r="H34" s="21">
        <f>SUM(H32:H33)</f>
        <v>0</v>
      </c>
      <c r="I34" s="21">
        <f>SUM(I32:I33)</f>
        <v>0</v>
      </c>
      <c r="J34" s="21">
        <f t="shared" ref="J34:K34" si="12">SUM(J32:J33)</f>
        <v>0</v>
      </c>
      <c r="K34" s="21">
        <f t="shared" si="12"/>
        <v>0</v>
      </c>
      <c r="M34" s="90"/>
    </row>
    <row r="35" spans="1:16">
      <c r="A35" s="36"/>
      <c r="B35" s="36"/>
      <c r="C35" s="36"/>
      <c r="D35" s="36"/>
    </row>
    <row r="36" spans="1:16">
      <c r="A36" s="260" t="s">
        <v>200</v>
      </c>
      <c r="B36" s="260"/>
      <c r="C36" s="260"/>
      <c r="D36" s="260"/>
      <c r="E36" s="260"/>
      <c r="F36" s="260" t="s">
        <v>204</v>
      </c>
      <c r="G36" s="260"/>
      <c r="H36" s="89">
        <v>90</v>
      </c>
      <c r="I36" s="89">
        <f>H36</f>
        <v>90</v>
      </c>
      <c r="J36" s="89">
        <f t="shared" ref="J36:K36" si="13">I36</f>
        <v>90</v>
      </c>
      <c r="K36" s="89">
        <f t="shared" si="13"/>
        <v>90</v>
      </c>
      <c r="M36" s="90"/>
    </row>
    <row r="37" spans="1:16">
      <c r="A37" s="260" t="s">
        <v>201</v>
      </c>
      <c r="B37" s="260"/>
      <c r="C37" s="260"/>
      <c r="D37" s="260"/>
      <c r="E37" s="260"/>
      <c r="F37" s="260" t="s">
        <v>204</v>
      </c>
      <c r="G37" s="260"/>
      <c r="H37" s="23"/>
      <c r="I37" s="46">
        <f t="shared" ref="I37" si="14">H37</f>
        <v>0</v>
      </c>
      <c r="J37" s="23">
        <f t="shared" ref="J37" si="15">I37</f>
        <v>0</v>
      </c>
      <c r="K37" s="23">
        <f t="shared" ref="K37" si="16">J37</f>
        <v>0</v>
      </c>
    </row>
    <row r="38" spans="1:16">
      <c r="A38" s="260" t="s">
        <v>202</v>
      </c>
      <c r="B38" s="260"/>
      <c r="C38" s="260"/>
      <c r="D38" s="260"/>
      <c r="E38" s="260"/>
      <c r="F38" s="260" t="s">
        <v>204</v>
      </c>
      <c r="G38" s="260"/>
      <c r="H38" s="23"/>
      <c r="I38" s="46">
        <f t="shared" ref="I38:K39" si="17">H38</f>
        <v>0</v>
      </c>
      <c r="J38" s="23">
        <f t="shared" si="17"/>
        <v>0</v>
      </c>
      <c r="K38" s="23">
        <f t="shared" si="17"/>
        <v>0</v>
      </c>
    </row>
    <row r="39" spans="1:16">
      <c r="A39" s="260" t="s">
        <v>95</v>
      </c>
      <c r="B39" s="260"/>
      <c r="C39" s="260"/>
      <c r="D39" s="260"/>
      <c r="E39" s="260"/>
      <c r="F39" s="260" t="s">
        <v>204</v>
      </c>
      <c r="G39" s="260"/>
      <c r="H39" s="23"/>
      <c r="I39" s="46">
        <f t="shared" si="17"/>
        <v>0</v>
      </c>
      <c r="J39" s="23">
        <f t="shared" si="17"/>
        <v>0</v>
      </c>
      <c r="K39" s="23">
        <f t="shared" si="17"/>
        <v>0</v>
      </c>
    </row>
    <row r="40" spans="1:16">
      <c r="A40" s="260" t="s">
        <v>83</v>
      </c>
      <c r="B40" s="260"/>
      <c r="C40" s="260"/>
      <c r="D40" s="260"/>
      <c r="E40" s="260"/>
      <c r="F40" s="260" t="s">
        <v>204</v>
      </c>
      <c r="G40" s="260"/>
      <c r="H40" s="21">
        <f>SUM(H37:H39)</f>
        <v>0</v>
      </c>
      <c r="I40" s="21">
        <f t="shared" ref="I40:K40" si="18">SUM(I37:I39)</f>
        <v>0</v>
      </c>
      <c r="J40" s="21">
        <f t="shared" si="18"/>
        <v>0</v>
      </c>
      <c r="K40" s="21">
        <f t="shared" si="18"/>
        <v>0</v>
      </c>
      <c r="L40" s="62"/>
      <c r="M40" s="63"/>
      <c r="N40" s="62"/>
      <c r="O40" s="63"/>
      <c r="P40" s="62"/>
    </row>
    <row r="41" spans="1:16">
      <c r="A41" s="260" t="s">
        <v>96</v>
      </c>
      <c r="B41" s="260"/>
      <c r="C41" s="260"/>
      <c r="D41" s="260"/>
      <c r="E41" s="260"/>
      <c r="F41" s="260" t="s">
        <v>204</v>
      </c>
      <c r="G41" s="260"/>
      <c r="H41" s="23"/>
      <c r="I41" s="46">
        <f>H41</f>
        <v>0</v>
      </c>
      <c r="J41" s="65">
        <f>I41</f>
        <v>0</v>
      </c>
      <c r="K41" s="65">
        <f>J41</f>
        <v>0</v>
      </c>
      <c r="L41" s="62"/>
      <c r="M41" s="63"/>
      <c r="N41" s="62"/>
      <c r="O41" s="63"/>
      <c r="P41" s="62"/>
    </row>
    <row r="42" spans="1:16">
      <c r="A42" s="260" t="s">
        <v>97</v>
      </c>
      <c r="B42" s="260"/>
      <c r="C42" s="260"/>
      <c r="D42" s="260"/>
      <c r="E42" s="260"/>
      <c r="F42" s="260" t="s">
        <v>204</v>
      </c>
      <c r="G42" s="260"/>
      <c r="H42" s="21">
        <f>SUM(H40:H41)</f>
        <v>0</v>
      </c>
      <c r="I42" s="21">
        <f>SUM(I40:I41)</f>
        <v>0</v>
      </c>
      <c r="J42" s="21">
        <f t="shared" ref="J42:K42" si="19">SUM(J40:J41)</f>
        <v>0</v>
      </c>
      <c r="K42" s="21">
        <f t="shared" si="19"/>
        <v>0</v>
      </c>
      <c r="L42" s="62"/>
      <c r="M42" s="63"/>
      <c r="N42" s="62"/>
      <c r="O42" s="63"/>
      <c r="P42" s="62"/>
    </row>
    <row r="43" spans="1:16">
      <c r="A43" s="26"/>
      <c r="I43" s="18"/>
      <c r="J43" s="62"/>
      <c r="K43" s="63"/>
      <c r="L43" s="62"/>
      <c r="M43" s="63"/>
      <c r="N43" s="62"/>
      <c r="O43" s="63"/>
      <c r="P43" s="62"/>
    </row>
    <row r="44" spans="1:16">
      <c r="A44" s="260" t="s">
        <v>98</v>
      </c>
      <c r="B44" s="260"/>
      <c r="C44" s="260"/>
      <c r="D44" s="260"/>
      <c r="E44" s="260"/>
      <c r="F44" s="260" t="s">
        <v>204</v>
      </c>
      <c r="G44" s="260"/>
      <c r="H44" s="21">
        <f>H34-H42</f>
        <v>0</v>
      </c>
      <c r="I44" s="21">
        <f>I34-I42</f>
        <v>0</v>
      </c>
      <c r="J44" s="21">
        <f t="shared" ref="J44:K44" si="20">J34-J42</f>
        <v>0</v>
      </c>
      <c r="K44" s="21">
        <f t="shared" si="20"/>
        <v>0</v>
      </c>
      <c r="L44" s="62"/>
      <c r="M44" s="63"/>
      <c r="N44" s="62"/>
      <c r="O44" s="63"/>
      <c r="P44" s="62"/>
    </row>
    <row r="45" spans="1:16">
      <c r="A45" s="260" t="s">
        <v>99</v>
      </c>
      <c r="B45" s="260"/>
      <c r="C45" s="260"/>
      <c r="D45" s="260"/>
      <c r="E45" s="260"/>
      <c r="F45" s="260"/>
      <c r="G45" s="260"/>
      <c r="H45" s="61" t="e">
        <f>H44/H34</f>
        <v>#DIV/0!</v>
      </c>
      <c r="I45" s="61" t="e">
        <f>I44/I34</f>
        <v>#DIV/0!</v>
      </c>
      <c r="J45" s="61" t="e">
        <f t="shared" ref="J45:K45" si="21">J44/J34</f>
        <v>#DIV/0!</v>
      </c>
      <c r="K45" s="61" t="e">
        <f t="shared" si="21"/>
        <v>#DIV/0!</v>
      </c>
      <c r="L45" s="62"/>
      <c r="M45" s="63"/>
      <c r="N45" s="62"/>
      <c r="O45" s="63"/>
      <c r="P45" s="62"/>
    </row>
    <row r="46" spans="1:16">
      <c r="A46" s="26"/>
      <c r="I46" s="39"/>
      <c r="J46" s="62"/>
      <c r="K46" s="63"/>
      <c r="L46" s="62"/>
      <c r="M46" s="63"/>
      <c r="N46" s="62"/>
      <c r="O46" s="63"/>
      <c r="P46" s="62"/>
    </row>
    <row r="47" spans="1:16">
      <c r="A47" s="260" t="s">
        <v>100</v>
      </c>
      <c r="B47" s="260"/>
      <c r="C47" s="260"/>
      <c r="D47" s="260"/>
      <c r="E47" s="260"/>
      <c r="F47" s="260" t="s">
        <v>204</v>
      </c>
      <c r="G47" s="260"/>
      <c r="H47" s="23"/>
      <c r="I47" s="46">
        <f>H47</f>
        <v>0</v>
      </c>
      <c r="J47" s="23">
        <f t="shared" ref="J47:K47" si="22">I47</f>
        <v>0</v>
      </c>
      <c r="K47" s="23">
        <f t="shared" si="22"/>
        <v>0</v>
      </c>
      <c r="L47" s="64"/>
      <c r="M47" s="63"/>
      <c r="N47" s="64"/>
      <c r="O47" s="63"/>
      <c r="P47" s="64"/>
    </row>
    <row r="48" spans="1:16">
      <c r="A48" s="260" t="s">
        <v>102</v>
      </c>
      <c r="B48" s="260"/>
      <c r="C48" s="260"/>
      <c r="D48" s="260"/>
      <c r="E48" s="260"/>
      <c r="F48" s="260" t="s">
        <v>204</v>
      </c>
      <c r="G48" s="260"/>
      <c r="H48" s="23"/>
      <c r="I48" s="46">
        <f>H48</f>
        <v>0</v>
      </c>
      <c r="J48" s="23">
        <f t="shared" ref="J48:K48" si="23">I48</f>
        <v>0</v>
      </c>
      <c r="K48" s="23">
        <f t="shared" si="23"/>
        <v>0</v>
      </c>
      <c r="L48" s="64"/>
      <c r="M48" s="63"/>
      <c r="N48" s="64"/>
      <c r="O48" s="63"/>
      <c r="P48" s="64"/>
    </row>
    <row r="49" spans="1:16">
      <c r="A49" s="260" t="s">
        <v>85</v>
      </c>
      <c r="B49" s="260"/>
      <c r="C49" s="260"/>
      <c r="D49" s="260"/>
      <c r="E49" s="260"/>
      <c r="F49" s="260" t="s">
        <v>204</v>
      </c>
      <c r="G49" s="260"/>
      <c r="H49" s="23">
        <f>H39</f>
        <v>0</v>
      </c>
      <c r="I49" s="23">
        <f>I39</f>
        <v>0</v>
      </c>
      <c r="J49" s="23">
        <f t="shared" ref="J49:K49" si="24">I49</f>
        <v>0</v>
      </c>
      <c r="K49" s="23">
        <f t="shared" si="24"/>
        <v>0</v>
      </c>
      <c r="L49" s="64"/>
      <c r="M49" s="63"/>
      <c r="N49" s="64"/>
      <c r="O49" s="63"/>
      <c r="P49" s="64"/>
    </row>
    <row r="50" spans="1:16">
      <c r="A50" s="260" t="s">
        <v>101</v>
      </c>
      <c r="B50" s="260"/>
      <c r="C50" s="260"/>
      <c r="D50" s="260"/>
      <c r="E50" s="260"/>
      <c r="F50" s="260" t="s">
        <v>204</v>
      </c>
      <c r="G50" s="260"/>
      <c r="H50" s="23">
        <f>SUM(H47:H49)</f>
        <v>0</v>
      </c>
      <c r="I50" s="23">
        <f>SUM(I47:I49)</f>
        <v>0</v>
      </c>
      <c r="J50" s="23">
        <f t="shared" ref="J50:K50" si="25">I50</f>
        <v>0</v>
      </c>
      <c r="K50" s="23">
        <f t="shared" si="25"/>
        <v>0</v>
      </c>
      <c r="L50" s="64"/>
      <c r="M50" s="63"/>
      <c r="N50" s="64"/>
      <c r="O50" s="63"/>
      <c r="P50" s="64"/>
    </row>
    <row r="51" spans="1:16">
      <c r="A51" s="260" t="s">
        <v>86</v>
      </c>
      <c r="B51" s="260"/>
      <c r="C51" s="260"/>
      <c r="D51" s="260"/>
      <c r="E51" s="260"/>
      <c r="F51" s="260" t="s">
        <v>204</v>
      </c>
      <c r="G51" s="260"/>
      <c r="H51" s="21">
        <f>H40-H50</f>
        <v>0</v>
      </c>
      <c r="I51" s="21">
        <f>I40-I50</f>
        <v>0</v>
      </c>
      <c r="J51" s="21">
        <f t="shared" ref="J51:K51" si="26">J40-J50</f>
        <v>0</v>
      </c>
      <c r="K51" s="21">
        <f t="shared" si="26"/>
        <v>0</v>
      </c>
    </row>
    <row r="52" spans="1:16">
      <c r="A52" s="26"/>
      <c r="H52" s="20"/>
    </row>
    <row r="53" spans="1:16" s="20" customFormat="1">
      <c r="A53" s="260" t="s">
        <v>121</v>
      </c>
      <c r="B53" s="263"/>
      <c r="H53" s="52"/>
      <c r="I53" s="52"/>
      <c r="J53" s="52"/>
      <c r="K53" s="52"/>
      <c r="L53" s="52"/>
      <c r="M53" s="52"/>
      <c r="O53" s="48"/>
    </row>
    <row r="54" spans="1:16" ht="15" customHeight="1">
      <c r="A54" s="40"/>
      <c r="B54" s="260" t="s">
        <v>124</v>
      </c>
      <c r="C54" s="260"/>
      <c r="D54" s="260"/>
      <c r="E54" s="260"/>
      <c r="F54" s="260"/>
      <c r="G54" s="260"/>
      <c r="H54" s="66"/>
    </row>
    <row r="55" spans="1:16" ht="15" customHeight="1">
      <c r="A55" s="40"/>
      <c r="B55" s="260" t="s">
        <v>122</v>
      </c>
      <c r="C55" s="260"/>
      <c r="D55" s="260"/>
      <c r="E55" s="260"/>
      <c r="F55" s="260"/>
      <c r="G55" s="260"/>
      <c r="H55" s="66"/>
    </row>
    <row r="56" spans="1:16" ht="15" customHeight="1">
      <c r="A56" s="40"/>
      <c r="B56" s="107"/>
      <c r="C56" s="260" t="s">
        <v>215</v>
      </c>
      <c r="D56" s="260"/>
      <c r="E56" s="260"/>
      <c r="F56" s="260"/>
      <c r="G56" s="260"/>
      <c r="H56" s="66"/>
    </row>
    <row r="57" spans="1:16" ht="15" customHeight="1">
      <c r="A57" s="40"/>
      <c r="B57" s="107"/>
      <c r="C57" s="260" t="s">
        <v>216</v>
      </c>
      <c r="D57" s="260"/>
      <c r="E57" s="260"/>
      <c r="F57" s="260"/>
      <c r="G57" s="260"/>
      <c r="H57" s="66"/>
    </row>
    <row r="58" spans="1:16" ht="15" customHeight="1">
      <c r="A58" s="40"/>
      <c r="B58" s="260" t="s">
        <v>123</v>
      </c>
      <c r="C58" s="260"/>
      <c r="D58" s="260"/>
      <c r="E58" s="260"/>
      <c r="F58" s="260"/>
      <c r="G58" s="260"/>
      <c r="H58" s="66"/>
    </row>
    <row r="59" spans="1:16" ht="15" customHeight="1">
      <c r="A59" s="40"/>
      <c r="B59" s="260" t="s">
        <v>126</v>
      </c>
      <c r="C59" s="260"/>
      <c r="D59" s="260"/>
      <c r="E59" s="260"/>
      <c r="F59" s="260"/>
      <c r="G59" s="260"/>
      <c r="H59" s="66"/>
    </row>
    <row r="62" spans="1:16">
      <c r="I62" s="48"/>
      <c r="J62" s="67"/>
      <c r="K62" s="68"/>
    </row>
    <row r="63" spans="1:16">
      <c r="I63" s="48"/>
      <c r="J63" s="67"/>
      <c r="K63" s="68"/>
    </row>
    <row r="64" spans="1:16" ht="24" customHeight="1">
      <c r="I64" s="48"/>
      <c r="J64" s="259" t="s">
        <v>312</v>
      </c>
      <c r="K64" s="259"/>
      <c r="L64" s="259"/>
    </row>
    <row r="65" spans="9:11">
      <c r="I65" s="48"/>
      <c r="J65" s="67"/>
      <c r="K65" s="68"/>
    </row>
    <row r="66" spans="9:11">
      <c r="I66" s="48"/>
      <c r="J66" s="69"/>
      <c r="K66" s="70"/>
    </row>
    <row r="67" spans="9:11">
      <c r="I67" s="48"/>
      <c r="J67" s="116"/>
      <c r="K67" s="117"/>
    </row>
    <row r="68" spans="9:11">
      <c r="I68" s="48"/>
      <c r="J68" s="69"/>
      <c r="K68" s="70"/>
    </row>
    <row r="69" spans="9:11">
      <c r="I69" s="48"/>
      <c r="J69" s="69"/>
      <c r="K69" s="70"/>
    </row>
    <row r="70" spans="9:11">
      <c r="I70" s="48"/>
      <c r="J70" s="67"/>
      <c r="K70" s="68"/>
    </row>
    <row r="71" spans="9:11">
      <c r="I71" s="48"/>
      <c r="J71" s="67"/>
      <c r="K71" s="68"/>
    </row>
    <row r="72" spans="9:11">
      <c r="I72" s="48"/>
      <c r="J72" s="67"/>
      <c r="K72" s="68"/>
    </row>
    <row r="73" spans="9:11">
      <c r="I73" s="48"/>
    </row>
  </sheetData>
  <mergeCells count="62">
    <mergeCell ref="A1:K1"/>
    <mergeCell ref="A2:K2"/>
    <mergeCell ref="A30:G30"/>
    <mergeCell ref="B27:G27"/>
    <mergeCell ref="B28:G28"/>
    <mergeCell ref="B16:D16"/>
    <mergeCell ref="F3:I3"/>
    <mergeCell ref="E17:F17"/>
    <mergeCell ref="A7:G7"/>
    <mergeCell ref="A8:G8"/>
    <mergeCell ref="A9:G9"/>
    <mergeCell ref="A10:G10"/>
    <mergeCell ref="A12:G12"/>
    <mergeCell ref="A13:G13"/>
    <mergeCell ref="A14:G14"/>
    <mergeCell ref="E23:F23"/>
    <mergeCell ref="A38:E38"/>
    <mergeCell ref="A39:E39"/>
    <mergeCell ref="A40:E40"/>
    <mergeCell ref="A32:G32"/>
    <mergeCell ref="A33:G33"/>
    <mergeCell ref="A34:G34"/>
    <mergeCell ref="A36:E36"/>
    <mergeCell ref="A37:E37"/>
    <mergeCell ref="B54:G54"/>
    <mergeCell ref="B55:G55"/>
    <mergeCell ref="A51:E51"/>
    <mergeCell ref="F47:G47"/>
    <mergeCell ref="F48:G48"/>
    <mergeCell ref="F49:G49"/>
    <mergeCell ref="F50:G50"/>
    <mergeCell ref="F51:G51"/>
    <mergeCell ref="A47:E47"/>
    <mergeCell ref="A48:E48"/>
    <mergeCell ref="A49:E49"/>
    <mergeCell ref="A50:E50"/>
    <mergeCell ref="E24:F24"/>
    <mergeCell ref="E25:F25"/>
    <mergeCell ref="E26:F26"/>
    <mergeCell ref="A53:B53"/>
    <mergeCell ref="A45:G45"/>
    <mergeCell ref="A41:E41"/>
    <mergeCell ref="A42:E42"/>
    <mergeCell ref="A44:E44"/>
    <mergeCell ref="F36:G36"/>
    <mergeCell ref="F37:G37"/>
    <mergeCell ref="F38:G38"/>
    <mergeCell ref="F39:G39"/>
    <mergeCell ref="F40:G40"/>
    <mergeCell ref="F41:G41"/>
    <mergeCell ref="F42:G42"/>
    <mergeCell ref="F44:G44"/>
    <mergeCell ref="E18:F18"/>
    <mergeCell ref="E19:F19"/>
    <mergeCell ref="E20:F20"/>
    <mergeCell ref="E21:F21"/>
    <mergeCell ref="E22:F22"/>
    <mergeCell ref="J64:L64"/>
    <mergeCell ref="B58:G58"/>
    <mergeCell ref="B59:G59"/>
    <mergeCell ref="C56:G56"/>
    <mergeCell ref="C57:G57"/>
  </mergeCells>
  <pageMargins left="0.47244094488188981" right="0.51181102362204722" top="0.74803149606299213" bottom="0.74803149606299213" header="0.31496062992125984" footer="0.31496062992125984"/>
  <pageSetup orientation="landscape" r:id="rId1"/>
  <legacyDrawing r:id="rId2"/>
</worksheet>
</file>

<file path=xl/worksheets/sheet3.xml><?xml version="1.0" encoding="utf-8"?>
<worksheet xmlns="http://schemas.openxmlformats.org/spreadsheetml/2006/main" xmlns:r="http://schemas.openxmlformats.org/officeDocument/2006/relationships">
  <dimension ref="A1:H32"/>
  <sheetViews>
    <sheetView workbookViewId="0">
      <selection activeCell="C3" sqref="C3:E3"/>
    </sheetView>
  </sheetViews>
  <sheetFormatPr defaultRowHeight="15"/>
  <cols>
    <col min="1" max="1" width="3.5703125" customWidth="1"/>
    <col min="2" max="2" width="35" customWidth="1"/>
    <col min="3" max="3" width="14.85546875" customWidth="1"/>
    <col min="4" max="4" width="15.28515625" customWidth="1"/>
    <col min="5" max="5" width="13.7109375" customWidth="1"/>
    <col min="6" max="6" width="11.5703125" customWidth="1"/>
    <col min="7" max="7" width="11.28515625" customWidth="1"/>
    <col min="8" max="8" width="14" customWidth="1"/>
  </cols>
  <sheetData>
    <row r="1" spans="1:8">
      <c r="A1" s="152" t="s">
        <v>0</v>
      </c>
      <c r="B1" s="153"/>
      <c r="C1" s="277">
        <f>SUM('Overview-Page 1'!F3:I3)</f>
        <v>0</v>
      </c>
      <c r="D1" s="277"/>
      <c r="E1" s="277"/>
      <c r="F1" s="277"/>
      <c r="G1" s="277"/>
      <c r="H1" s="154" t="s">
        <v>260</v>
      </c>
    </row>
    <row r="2" spans="1:8">
      <c r="A2" s="152"/>
      <c r="B2" s="153"/>
      <c r="C2" s="155"/>
      <c r="D2" s="155"/>
      <c r="E2" s="155"/>
      <c r="F2" s="155"/>
      <c r="G2" s="155"/>
      <c r="H2" s="154"/>
    </row>
    <row r="3" spans="1:8">
      <c r="A3" s="279" t="s">
        <v>71</v>
      </c>
      <c r="B3" s="256"/>
      <c r="C3" s="280" t="s">
        <v>316</v>
      </c>
      <c r="D3" s="280"/>
      <c r="E3" s="281"/>
      <c r="F3" s="16"/>
      <c r="G3" s="10"/>
    </row>
    <row r="4" spans="1:8">
      <c r="F4" s="71" t="s">
        <v>52</v>
      </c>
    </row>
    <row r="5" spans="1:8">
      <c r="A5" s="269" t="s">
        <v>271</v>
      </c>
      <c r="B5" s="269"/>
      <c r="C5" s="269"/>
      <c r="D5" s="269"/>
      <c r="E5" s="269"/>
      <c r="F5" s="188" t="s">
        <v>51</v>
      </c>
      <c r="G5" s="189">
        <v>0</v>
      </c>
    </row>
    <row r="6" spans="1:8">
      <c r="A6" s="21"/>
      <c r="B6" s="269" t="s">
        <v>272</v>
      </c>
      <c r="C6" s="269"/>
      <c r="D6" s="269"/>
      <c r="E6" s="269"/>
      <c r="F6" s="188" t="s">
        <v>51</v>
      </c>
      <c r="G6" s="189">
        <v>0</v>
      </c>
    </row>
    <row r="7" spans="1:8">
      <c r="A7" s="21"/>
      <c r="B7" s="269" t="s">
        <v>53</v>
      </c>
      <c r="C7" s="269"/>
      <c r="D7" s="269"/>
      <c r="E7" s="269"/>
      <c r="F7" s="188" t="s">
        <v>51</v>
      </c>
      <c r="G7" s="189">
        <v>0</v>
      </c>
    </row>
    <row r="8" spans="1:8">
      <c r="A8" s="21"/>
      <c r="B8" s="269" t="s">
        <v>273</v>
      </c>
      <c r="C8" s="269"/>
      <c r="D8" s="269"/>
      <c r="E8" s="269"/>
      <c r="F8" s="88" t="s">
        <v>270</v>
      </c>
      <c r="G8" s="189">
        <v>0</v>
      </c>
    </row>
    <row r="9" spans="1:8">
      <c r="A9" s="269" t="s">
        <v>274</v>
      </c>
      <c r="B9" s="269"/>
      <c r="C9" s="269"/>
      <c r="D9" s="269"/>
      <c r="E9" s="269"/>
      <c r="F9" s="21"/>
      <c r="G9" s="190">
        <f>SUM(G5-G6)+G7+G8</f>
        <v>0</v>
      </c>
    </row>
    <row r="11" spans="1:8">
      <c r="C11" s="156">
        <f>E11-2</f>
        <v>-2</v>
      </c>
      <c r="D11" s="156">
        <f>E11-1</f>
        <v>-1</v>
      </c>
      <c r="E11" s="157">
        <f>F3</f>
        <v>0</v>
      </c>
      <c r="F11" s="156">
        <f>E11+1</f>
        <v>1</v>
      </c>
      <c r="G11" s="156">
        <f>E11+2</f>
        <v>2</v>
      </c>
      <c r="H11" s="156">
        <f>E11+3</f>
        <v>3</v>
      </c>
    </row>
    <row r="12" spans="1:8">
      <c r="A12" s="71" t="s">
        <v>210</v>
      </c>
      <c r="B12" s="71"/>
      <c r="C12" s="60"/>
      <c r="D12" s="60"/>
      <c r="E12" s="60"/>
      <c r="F12" s="60"/>
      <c r="G12" s="60"/>
      <c r="H12" s="60"/>
    </row>
    <row r="13" spans="1:8" s="91" customFormat="1">
      <c r="C13" s="118"/>
      <c r="D13" s="118"/>
      <c r="E13" s="118"/>
      <c r="F13" s="118"/>
      <c r="G13" s="118"/>
      <c r="H13" s="118"/>
    </row>
    <row r="14" spans="1:8">
      <c r="A14" s="15"/>
      <c r="B14" s="278" t="s">
        <v>41</v>
      </c>
      <c r="C14" s="278"/>
      <c r="D14" s="156">
        <f>E14-1</f>
        <v>-1</v>
      </c>
      <c r="E14" s="157">
        <f>F3</f>
        <v>0</v>
      </c>
      <c r="F14" s="156">
        <f>E14+1</f>
        <v>1</v>
      </c>
      <c r="G14" s="156">
        <f>E14+2</f>
        <v>2</v>
      </c>
      <c r="H14" s="156">
        <f>E14+3</f>
        <v>3</v>
      </c>
    </row>
    <row r="15" spans="1:8">
      <c r="A15" s="1"/>
      <c r="B15" s="119" t="s">
        <v>42</v>
      </c>
      <c r="C15" s="120"/>
      <c r="D15" s="120"/>
      <c r="E15" s="120"/>
      <c r="F15" s="120"/>
      <c r="G15" s="120"/>
      <c r="H15" s="120"/>
    </row>
    <row r="16" spans="1:8">
      <c r="A16" s="5"/>
      <c r="B16" s="119" t="s">
        <v>43</v>
      </c>
      <c r="C16" s="120"/>
      <c r="D16" s="120"/>
      <c r="E16" s="120"/>
      <c r="F16" s="120"/>
      <c r="G16" s="120"/>
      <c r="H16" s="120"/>
    </row>
    <row r="17" spans="1:8">
      <c r="B17" s="121" t="s">
        <v>44</v>
      </c>
      <c r="C17" s="122">
        <f t="shared" ref="C17:H17" si="0">C15+C16</f>
        <v>0</v>
      </c>
      <c r="D17" s="122">
        <f t="shared" si="0"/>
        <v>0</v>
      </c>
      <c r="E17" s="122">
        <f t="shared" si="0"/>
        <v>0</v>
      </c>
      <c r="F17" s="122">
        <f t="shared" si="0"/>
        <v>0</v>
      </c>
      <c r="G17" s="122">
        <f t="shared" si="0"/>
        <v>0</v>
      </c>
      <c r="H17" s="122">
        <f t="shared" si="0"/>
        <v>0</v>
      </c>
    </row>
    <row r="18" spans="1:8">
      <c r="A18" s="7"/>
      <c r="B18" s="4"/>
      <c r="C18" s="12"/>
      <c r="D18" s="12"/>
      <c r="E18" s="12"/>
      <c r="F18" s="12"/>
      <c r="G18" s="12"/>
      <c r="H18" s="12"/>
    </row>
    <row r="19" spans="1:8">
      <c r="A19" s="15"/>
      <c r="B19" s="278" t="s">
        <v>46</v>
      </c>
      <c r="C19" s="278"/>
      <c r="D19" s="156">
        <f>E19-1</f>
        <v>-1</v>
      </c>
      <c r="E19" s="157">
        <f>F3</f>
        <v>0</v>
      </c>
      <c r="F19" s="156">
        <f>E19+1</f>
        <v>1</v>
      </c>
      <c r="G19" s="156">
        <f>E19+2</f>
        <v>2</v>
      </c>
      <c r="H19" s="156">
        <f>E19+3</f>
        <v>3</v>
      </c>
    </row>
    <row r="20" spans="1:8">
      <c r="A20" s="1"/>
      <c r="B20" s="119" t="s">
        <v>42</v>
      </c>
      <c r="C20" s="120"/>
      <c r="D20" s="120"/>
      <c r="E20" s="120"/>
      <c r="F20" s="120"/>
      <c r="G20" s="120"/>
      <c r="H20" s="120"/>
    </row>
    <row r="21" spans="1:8">
      <c r="A21" s="5"/>
      <c r="B21" s="119" t="s">
        <v>43</v>
      </c>
      <c r="C21" s="120"/>
      <c r="D21" s="120"/>
      <c r="E21" s="120"/>
      <c r="F21" s="120"/>
      <c r="G21" s="120"/>
      <c r="H21" s="120"/>
    </row>
    <row r="22" spans="1:8">
      <c r="B22" s="121" t="s">
        <v>44</v>
      </c>
      <c r="C22" s="123">
        <f t="shared" ref="C22:H22" si="1">C20+C21</f>
        <v>0</v>
      </c>
      <c r="D22" s="123">
        <f t="shared" si="1"/>
        <v>0</v>
      </c>
      <c r="E22" s="123">
        <f t="shared" si="1"/>
        <v>0</v>
      </c>
      <c r="F22" s="123">
        <f t="shared" si="1"/>
        <v>0</v>
      </c>
      <c r="G22" s="123">
        <f t="shared" si="1"/>
        <v>0</v>
      </c>
      <c r="H22" s="123">
        <f t="shared" si="1"/>
        <v>0</v>
      </c>
    </row>
    <row r="23" spans="1:8">
      <c r="A23" s="1"/>
      <c r="B23" s="6"/>
      <c r="C23" s="12"/>
      <c r="D23" s="12"/>
      <c r="E23" s="12"/>
      <c r="F23" s="12"/>
      <c r="G23" s="12"/>
      <c r="H23" s="12"/>
    </row>
    <row r="24" spans="1:8">
      <c r="A24" s="15"/>
      <c r="B24" s="191" t="s">
        <v>54</v>
      </c>
      <c r="C24" s="192"/>
      <c r="D24" s="199">
        <f>SUM('Financial Projection-Page 3'!D14+'Financial Projection-Page 3'!D46+'Financial Projection-Page 3'!D80+'Financial Projection-Page 3'!D80)</f>
        <v>0</v>
      </c>
      <c r="E24" s="193">
        <f>SUM(E13)</f>
        <v>0</v>
      </c>
      <c r="F24" s="193">
        <f>SUM(F13)</f>
        <v>0</v>
      </c>
      <c r="G24" s="193">
        <f>SUM(G13)</f>
        <v>0</v>
      </c>
      <c r="H24" s="193">
        <f>SUM(H13)</f>
        <v>0</v>
      </c>
    </row>
    <row r="25" spans="1:8">
      <c r="A25" s="3"/>
      <c r="B25" s="194" t="s">
        <v>275</v>
      </c>
      <c r="C25" s="195"/>
      <c r="D25" s="196">
        <f>'Financial Projection-Page 3'!D19+'Financial Projection-Page 3'!D46+'Financial Projection-Page 3'!D80</f>
        <v>0</v>
      </c>
      <c r="E25" s="196">
        <f>'Financial Projection-Page 3'!E19+'Financial Projection-Page 3'!E46+'Financial Projection-Page 3'!E80</f>
        <v>0</v>
      </c>
      <c r="F25" s="196">
        <f>'Financial Projection-Page 3'!F19+'Financial Projection-Page 3'!F46+'Financial Projection-Page 3'!F80</f>
        <v>0</v>
      </c>
      <c r="G25" s="196">
        <f>'Financial Projection-Page 3'!G19+'Financial Projection-Page 3'!G46+'Financial Projection-Page 3'!G80</f>
        <v>0</v>
      </c>
      <c r="H25" s="196">
        <f>'Financial Projection-Page 3'!H19+'Financial Projection-Page 3'!H46+'Financial Projection-Page 3'!H80</f>
        <v>0</v>
      </c>
    </row>
    <row r="26" spans="1:8">
      <c r="A26" s="3"/>
      <c r="B26" s="194" t="s">
        <v>48</v>
      </c>
      <c r="C26" s="195"/>
      <c r="D26" s="197">
        <f>D25*0.2</f>
        <v>0</v>
      </c>
      <c r="E26" s="197">
        <f t="shared" ref="E26:H26" si="2">E25*0.2</f>
        <v>0</v>
      </c>
      <c r="F26" s="197">
        <f t="shared" si="2"/>
        <v>0</v>
      </c>
      <c r="G26" s="197">
        <f t="shared" si="2"/>
        <v>0</v>
      </c>
      <c r="H26" s="197">
        <f t="shared" si="2"/>
        <v>0</v>
      </c>
    </row>
    <row r="27" spans="1:8">
      <c r="A27" s="3"/>
      <c r="B27" s="194" t="s">
        <v>276</v>
      </c>
      <c r="C27" s="195"/>
      <c r="D27" s="198">
        <f>G9</f>
        <v>0</v>
      </c>
      <c r="E27" s="198">
        <f>D27+'Financial Projection-Page 3'!E30+'Financial Projection-Page 3'!E40+'Financial Projection-Page 3'!E53+'Financial Projection-Page 3'!E54+'Financial Projection-Page 3'!E74+'Financial Projection-Page 3'!E86</f>
        <v>0</v>
      </c>
      <c r="F27" s="198">
        <f>E27+'Financial Projection-Page 3'!F30+'Financial Projection-Page 3'!F40+'Financial Projection-Page 3'!F53+'Financial Projection-Page 3'!F54+'Financial Projection-Page 3'!F74+'Financial Projection-Page 3'!F86</f>
        <v>0</v>
      </c>
      <c r="G27" s="198">
        <f>F27+'Financial Projection-Page 3'!G30+'Financial Projection-Page 3'!G40+'Financial Projection-Page 3'!G53+'Financial Projection-Page 3'!G54+'Financial Projection-Page 3'!G74+'Financial Projection-Page 3'!G86</f>
        <v>0</v>
      </c>
      <c r="H27" s="198">
        <f>G27+'Financial Projection-Page 3'!H30+'Financial Projection-Page 3'!H40+'Financial Projection-Page 3'!H53+'Financial Projection-Page 3'!H54+'Financial Projection-Page 3'!H74+'Financial Projection-Page 3'!H86</f>
        <v>0</v>
      </c>
    </row>
    <row r="28" spans="1:8">
      <c r="A28" s="3"/>
      <c r="B28" s="275" t="s">
        <v>277</v>
      </c>
      <c r="C28" s="276"/>
      <c r="D28" s="199" t="str">
        <f>IF(D27&gt;D26,"Compliant","Non-Compliant")</f>
        <v>Non-Compliant</v>
      </c>
      <c r="E28" s="199" t="str">
        <f t="shared" ref="E28:H28" si="3">IF(E27&gt;E26,"Compliant","Non-Compliant")</f>
        <v>Non-Compliant</v>
      </c>
      <c r="F28" s="199" t="str">
        <f t="shared" si="3"/>
        <v>Non-Compliant</v>
      </c>
      <c r="G28" s="199" t="str">
        <f t="shared" si="3"/>
        <v>Non-Compliant</v>
      </c>
      <c r="H28" s="199" t="str">
        <f t="shared" si="3"/>
        <v>Non-Compliant</v>
      </c>
    </row>
    <row r="32" spans="1:8" ht="25.5" customHeight="1">
      <c r="F32" s="259" t="s">
        <v>313</v>
      </c>
      <c r="G32" s="259"/>
      <c r="H32" s="259"/>
    </row>
  </sheetData>
  <mergeCells count="13">
    <mergeCell ref="F32:H32"/>
    <mergeCell ref="B28:C28"/>
    <mergeCell ref="C1:E1"/>
    <mergeCell ref="F1:G1"/>
    <mergeCell ref="B14:C14"/>
    <mergeCell ref="B19:C19"/>
    <mergeCell ref="A3:B3"/>
    <mergeCell ref="A5:E5"/>
    <mergeCell ref="B6:E6"/>
    <mergeCell ref="B7:E7"/>
    <mergeCell ref="B8:E8"/>
    <mergeCell ref="A9:E9"/>
    <mergeCell ref="C3:E3"/>
  </mergeCells>
  <conditionalFormatting sqref="G5">
    <cfRule type="containsBlanks" priority="1">
      <formula>LEN(TRIM(G5))=0</formula>
    </cfRule>
    <cfRule type="containsBlanks" dxfId="5" priority="2">
      <formula>LEN(TRIM(G5))=0</formula>
    </cfRule>
    <cfRule type="containsBlanks" dxfId="4" priority="3">
      <formula>LEN(TRIM(G5))=0</formula>
    </cfRule>
    <cfRule type="containsBlanks" dxfId="3" priority="4">
      <formula>LEN(TRIM(G5))=0</formula>
    </cfRule>
    <cfRule type="containsBlanks" dxfId="2" priority="5">
      <formula>LEN(TRIM(G5))=0</formula>
    </cfRule>
    <cfRule type="containsBlanks" dxfId="1" priority="6">
      <formula>LEN(TRIM(G5))=0</formula>
    </cfRule>
    <cfRule type="containsBlanks" dxfId="0" priority="7">
      <formula>LEN(TRIM(G5))=0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L108"/>
  <sheetViews>
    <sheetView tabSelected="1" topLeftCell="A10" workbookViewId="0">
      <selection activeCell="G12" sqref="G12:H12"/>
    </sheetView>
  </sheetViews>
  <sheetFormatPr defaultRowHeight="15"/>
  <cols>
    <col min="1" max="1" width="5.28515625" customWidth="1"/>
    <col min="2" max="2" width="35.7109375" customWidth="1"/>
    <col min="3" max="4" width="10.7109375" style="9" customWidth="1"/>
    <col min="5" max="5" width="11" style="9" customWidth="1"/>
    <col min="6" max="6" width="10.7109375" style="9" customWidth="1"/>
    <col min="7" max="7" width="11.5703125" style="9" customWidth="1"/>
    <col min="8" max="8" width="10.7109375" style="9" customWidth="1"/>
    <col min="9" max="9" width="7.28515625" customWidth="1"/>
  </cols>
  <sheetData>
    <row r="1" spans="1:9">
      <c r="A1" s="158" t="s">
        <v>63</v>
      </c>
      <c r="B1" s="158"/>
      <c r="C1" s="159"/>
      <c r="D1" s="159"/>
      <c r="E1" s="159"/>
      <c r="F1" s="154"/>
      <c r="G1" s="159"/>
      <c r="H1" s="160" t="s">
        <v>261</v>
      </c>
    </row>
    <row r="2" spans="1:9">
      <c r="A2" s="210" t="s">
        <v>0</v>
      </c>
      <c r="B2" s="211"/>
      <c r="C2" s="211"/>
      <c r="D2" s="289">
        <f>'[1]Overview-Page 1'!F3</f>
        <v>0</v>
      </c>
      <c r="E2" s="289"/>
      <c r="F2" s="289"/>
      <c r="G2" s="289"/>
      <c r="H2" s="289"/>
    </row>
    <row r="3" spans="1:9">
      <c r="A3" s="212" t="s">
        <v>1</v>
      </c>
      <c r="B3" s="213"/>
      <c r="C3" s="214"/>
      <c r="D3" s="214"/>
      <c r="E3" s="214"/>
      <c r="F3" s="214"/>
      <c r="G3" s="214"/>
      <c r="H3" s="214"/>
    </row>
    <row r="4" spans="1:9" ht="15.75" thickBot="1">
      <c r="A4" s="215" t="s">
        <v>50</v>
      </c>
      <c r="B4" s="216"/>
      <c r="C4" s="217"/>
      <c r="D4" s="217"/>
      <c r="E4" s="218" t="s">
        <v>283</v>
      </c>
      <c r="F4" s="218"/>
      <c r="G4" s="218"/>
      <c r="H4" s="218"/>
    </row>
    <row r="5" spans="1:9" ht="15.75" thickTop="1">
      <c r="A5" s="219" t="s">
        <v>56</v>
      </c>
      <c r="B5" s="220"/>
      <c r="C5" s="220"/>
      <c r="D5" s="221"/>
      <c r="E5" s="221"/>
      <c r="F5" s="221"/>
      <c r="G5" s="222"/>
      <c r="H5" s="223"/>
    </row>
    <row r="6" spans="1:9">
      <c r="A6" s="3"/>
      <c r="B6" s="3"/>
      <c r="C6" s="224" t="s">
        <v>61</v>
      </c>
      <c r="D6" s="224" t="s">
        <v>62</v>
      </c>
      <c r="E6" s="224" t="s">
        <v>2</v>
      </c>
      <c r="F6" s="290" t="s">
        <v>57</v>
      </c>
      <c r="G6" s="291"/>
      <c r="H6" s="291"/>
    </row>
    <row r="7" spans="1:9">
      <c r="A7" s="3"/>
      <c r="B7" s="3"/>
      <c r="C7" s="225" t="s">
        <v>3</v>
      </c>
      <c r="D7" s="225" t="s">
        <v>3</v>
      </c>
      <c r="E7" s="225" t="s">
        <v>4</v>
      </c>
      <c r="F7" s="226" t="s">
        <v>58</v>
      </c>
      <c r="G7" s="226" t="s">
        <v>59</v>
      </c>
      <c r="H7" s="226" t="s">
        <v>60</v>
      </c>
      <c r="I7" s="13"/>
    </row>
    <row r="8" spans="1:9">
      <c r="A8" s="3" t="s">
        <v>284</v>
      </c>
      <c r="C8" s="227">
        <f>'WCS-Page 2'!C11</f>
        <v>-2</v>
      </c>
      <c r="D8" s="227">
        <f>'WCS-Page 2'!D11</f>
        <v>-1</v>
      </c>
      <c r="E8" s="227">
        <f>'WCS-Page 2'!E11</f>
        <v>0</v>
      </c>
      <c r="F8" s="227">
        <f>'WCS-Page 2'!F11</f>
        <v>1</v>
      </c>
      <c r="G8" s="227">
        <f>'WCS-Page 2'!G11</f>
        <v>2</v>
      </c>
      <c r="H8" s="227">
        <f>'WCS-Page 2'!H11</f>
        <v>3</v>
      </c>
    </row>
    <row r="9" spans="1:9" ht="17.25">
      <c r="A9" s="292" t="s">
        <v>145</v>
      </c>
      <c r="B9" s="283"/>
      <c r="C9" s="14" t="s">
        <v>133</v>
      </c>
      <c r="D9" s="14" t="s">
        <v>45</v>
      </c>
      <c r="E9" s="228"/>
      <c r="F9" s="228"/>
      <c r="G9" s="228"/>
      <c r="H9" s="228"/>
    </row>
    <row r="10" spans="1:9">
      <c r="A10" s="282" t="s">
        <v>6</v>
      </c>
      <c r="B10" s="283"/>
      <c r="C10" s="125"/>
      <c r="D10" s="125"/>
      <c r="E10" s="125"/>
      <c r="F10" s="125"/>
      <c r="G10" s="126">
        <f>F10*(G$5)+F10</f>
        <v>0</v>
      </c>
      <c r="H10" s="126">
        <f>G10*(G$5)+G10</f>
        <v>0</v>
      </c>
    </row>
    <row r="11" spans="1:9">
      <c r="A11" s="282" t="s">
        <v>7</v>
      </c>
      <c r="B11" s="283"/>
      <c r="C11" s="125"/>
      <c r="D11" s="125"/>
      <c r="E11" s="125"/>
      <c r="F11" s="125"/>
      <c r="G11" s="126">
        <f>F11*(G$5)+F11</f>
        <v>0</v>
      </c>
      <c r="H11" s="126">
        <f>G11*(G$5)+G11</f>
        <v>0</v>
      </c>
    </row>
    <row r="12" spans="1:9">
      <c r="A12" s="282" t="s">
        <v>285</v>
      </c>
      <c r="B12" s="283"/>
      <c r="C12" s="127"/>
      <c r="D12" s="127"/>
      <c r="E12" s="127"/>
      <c r="F12" s="126">
        <f>IF('WCS-Page 2'!D26&lt;'WCS-Page 2'!D27,0,'WCS-Page 2'!D25*0.01)</f>
        <v>0</v>
      </c>
      <c r="G12" s="126">
        <f>IF('WCS-Page 2'!E26&lt;'WCS-Page 2'!E27,0,'WCS-Page 2'!E25*0.01)</f>
        <v>0</v>
      </c>
      <c r="H12" s="126">
        <f>IF('WCS-Page 2'!F26&lt;'WCS-Page 2'!F27,0,'WCS-Page 2'!F25*0.01)</f>
        <v>0</v>
      </c>
    </row>
    <row r="13" spans="1:9">
      <c r="A13" s="282" t="s">
        <v>8</v>
      </c>
      <c r="B13" s="283"/>
      <c r="C13" s="127"/>
      <c r="D13" s="127"/>
      <c r="E13" s="127"/>
      <c r="F13" s="125"/>
      <c r="G13" s="125"/>
      <c r="H13" s="125"/>
    </row>
    <row r="14" spans="1:9">
      <c r="A14" s="292" t="s">
        <v>311</v>
      </c>
      <c r="B14" s="283"/>
      <c r="C14" s="126">
        <f t="shared" ref="C14:E14" si="0">SUM(C10:C11)</f>
        <v>0</v>
      </c>
      <c r="D14" s="126">
        <f t="shared" si="0"/>
        <v>0</v>
      </c>
      <c r="E14" s="126">
        <f t="shared" si="0"/>
        <v>0</v>
      </c>
      <c r="F14" s="126">
        <f>SUM(F10:F13)</f>
        <v>0</v>
      </c>
      <c r="G14" s="126">
        <f t="shared" ref="G14:H14" si="1">SUM(G10:G13)</f>
        <v>0</v>
      </c>
      <c r="H14" s="126">
        <f t="shared" si="1"/>
        <v>0</v>
      </c>
    </row>
    <row r="15" spans="1:9">
      <c r="A15" s="284" t="s">
        <v>9</v>
      </c>
      <c r="B15" s="283"/>
      <c r="C15" s="126"/>
      <c r="D15" s="126"/>
      <c r="E15" s="126"/>
      <c r="F15" s="126"/>
      <c r="G15" s="126"/>
      <c r="H15" s="126"/>
    </row>
    <row r="16" spans="1:9">
      <c r="A16" s="282" t="s">
        <v>286</v>
      </c>
      <c r="B16" s="283"/>
      <c r="C16" s="128"/>
      <c r="D16" s="128"/>
      <c r="E16" s="128"/>
      <c r="F16" s="229"/>
      <c r="G16" s="127">
        <f>F16*(G$5/100)+F16</f>
        <v>0</v>
      </c>
      <c r="H16" s="127">
        <f>G16*(G$5/100)+G16</f>
        <v>0</v>
      </c>
    </row>
    <row r="17" spans="1:9">
      <c r="A17" s="282" t="s">
        <v>10</v>
      </c>
      <c r="B17" s="283"/>
      <c r="C17" s="128"/>
      <c r="D17" s="128"/>
      <c r="E17" s="128"/>
      <c r="F17" s="128"/>
      <c r="G17" s="125"/>
      <c r="H17" s="125"/>
    </row>
    <row r="18" spans="1:9">
      <c r="A18" s="282" t="s">
        <v>11</v>
      </c>
      <c r="B18" s="283"/>
      <c r="C18" s="128"/>
      <c r="D18" s="128"/>
      <c r="E18" s="128"/>
      <c r="F18" s="128"/>
      <c r="G18" s="128"/>
      <c r="H18" s="128"/>
    </row>
    <row r="19" spans="1:9">
      <c r="A19" s="292" t="s">
        <v>12</v>
      </c>
      <c r="B19" s="283"/>
      <c r="C19" s="126">
        <f t="shared" ref="C19:H19" si="2">SUM(C16:C18)</f>
        <v>0</v>
      </c>
      <c r="D19" s="126">
        <f t="shared" si="2"/>
        <v>0</v>
      </c>
      <c r="E19" s="126">
        <f t="shared" si="2"/>
        <v>0</v>
      </c>
      <c r="F19" s="126">
        <f t="shared" si="2"/>
        <v>0</v>
      </c>
      <c r="G19" s="126">
        <f t="shared" si="2"/>
        <v>0</v>
      </c>
      <c r="H19" s="126">
        <f t="shared" si="2"/>
        <v>0</v>
      </c>
    </row>
    <row r="20" spans="1:9">
      <c r="A20" s="287" t="s">
        <v>317</v>
      </c>
      <c r="B20" s="288"/>
      <c r="C20" s="229"/>
      <c r="D20" s="229"/>
      <c r="E20" s="229"/>
      <c r="F20" s="161">
        <f t="shared" ref="F20:H20" si="3">F14-F19</f>
        <v>0</v>
      </c>
      <c r="G20" s="161">
        <f t="shared" si="3"/>
        <v>0</v>
      </c>
      <c r="H20" s="161">
        <f t="shared" si="3"/>
        <v>0</v>
      </c>
    </row>
    <row r="21" spans="1:9">
      <c r="A21" s="230"/>
      <c r="B21" s="2"/>
      <c r="C21" s="231"/>
      <c r="D21" s="231"/>
      <c r="E21" s="231"/>
      <c r="F21" s="231"/>
      <c r="G21" s="231"/>
      <c r="H21" s="231"/>
    </row>
    <row r="22" spans="1:9">
      <c r="A22" s="292" t="s">
        <v>13</v>
      </c>
      <c r="B22" s="283"/>
      <c r="C22" s="11"/>
      <c r="D22" s="11"/>
      <c r="E22" s="11"/>
      <c r="F22" s="11"/>
      <c r="G22" s="11"/>
      <c r="H22" s="11"/>
    </row>
    <row r="23" spans="1:9">
      <c r="A23" s="284" t="s">
        <v>5</v>
      </c>
      <c r="B23" s="283"/>
      <c r="C23" s="126"/>
      <c r="D23" s="126"/>
      <c r="E23" s="126"/>
      <c r="F23" s="126"/>
      <c r="G23" s="126"/>
      <c r="H23" s="126"/>
    </row>
    <row r="24" spans="1:9">
      <c r="A24" s="284" t="s">
        <v>287</v>
      </c>
      <c r="B24" s="283"/>
      <c r="C24" s="126"/>
      <c r="D24" s="126"/>
      <c r="E24" s="126"/>
      <c r="F24" s="126"/>
      <c r="G24" s="126"/>
      <c r="H24" s="126"/>
    </row>
    <row r="25" spans="1:9">
      <c r="A25" s="282" t="s">
        <v>14</v>
      </c>
      <c r="B25" s="283"/>
      <c r="C25" s="125"/>
      <c r="D25" s="125"/>
      <c r="E25" s="125"/>
      <c r="F25" s="125"/>
      <c r="G25" s="126">
        <f t="shared" ref="G25:G39" si="4">F25*(G$5)+F25</f>
        <v>0</v>
      </c>
      <c r="H25" s="126">
        <f t="shared" ref="H25:H39" si="5">G25*(G$5)+G25</f>
        <v>0</v>
      </c>
    </row>
    <row r="26" spans="1:9">
      <c r="A26" s="282" t="s">
        <v>15</v>
      </c>
      <c r="B26" s="283"/>
      <c r="C26" s="125"/>
      <c r="D26" s="125"/>
      <c r="E26" s="125"/>
      <c r="F26" s="125"/>
      <c r="G26" s="126">
        <f t="shared" si="4"/>
        <v>0</v>
      </c>
      <c r="H26" s="126">
        <f t="shared" si="5"/>
        <v>0</v>
      </c>
    </row>
    <row r="27" spans="1:9">
      <c r="A27" s="282" t="s">
        <v>16</v>
      </c>
      <c r="B27" s="283"/>
      <c r="C27" s="125"/>
      <c r="D27" s="125"/>
      <c r="E27" s="125"/>
      <c r="F27" s="125"/>
      <c r="G27" s="126">
        <f t="shared" si="4"/>
        <v>0</v>
      </c>
      <c r="H27" s="126">
        <f t="shared" si="5"/>
        <v>0</v>
      </c>
    </row>
    <row r="28" spans="1:9">
      <c r="A28" s="282" t="s">
        <v>17</v>
      </c>
      <c r="B28" s="283"/>
      <c r="C28" s="125"/>
      <c r="D28" s="125"/>
      <c r="E28" s="125"/>
      <c r="F28" s="125"/>
      <c r="G28" s="126">
        <f t="shared" si="4"/>
        <v>0</v>
      </c>
      <c r="H28" s="126">
        <f t="shared" si="5"/>
        <v>0</v>
      </c>
    </row>
    <row r="29" spans="1:9">
      <c r="A29" s="282" t="s">
        <v>19</v>
      </c>
      <c r="B29" s="283"/>
      <c r="C29" s="125"/>
      <c r="D29" s="125"/>
      <c r="E29" s="125"/>
      <c r="F29" s="125"/>
      <c r="G29" s="126">
        <f>F29*(G$5)+F29</f>
        <v>0</v>
      </c>
      <c r="H29" s="126">
        <f>G29*(G$5)+G29</f>
        <v>0</v>
      </c>
    </row>
    <row r="30" spans="1:9">
      <c r="A30" s="282" t="s">
        <v>21</v>
      </c>
      <c r="B30" s="283"/>
      <c r="C30" s="125"/>
      <c r="D30" s="125"/>
      <c r="E30" s="125"/>
      <c r="F30" s="125"/>
      <c r="G30" s="125"/>
      <c r="H30" s="125"/>
      <c r="I30" s="11"/>
    </row>
    <row r="31" spans="1:9">
      <c r="A31" s="282" t="s">
        <v>22</v>
      </c>
      <c r="B31" s="283"/>
      <c r="C31" s="125"/>
      <c r="D31" s="125"/>
      <c r="E31" s="125"/>
      <c r="F31" s="125"/>
      <c r="G31" s="125"/>
      <c r="H31" s="125"/>
    </row>
    <row r="32" spans="1:9">
      <c r="A32" s="282" t="s">
        <v>23</v>
      </c>
      <c r="B32" s="283"/>
      <c r="C32" s="127"/>
      <c r="D32" s="127"/>
      <c r="E32" s="127"/>
      <c r="F32" s="125"/>
      <c r="G32" s="125"/>
      <c r="H32" s="125"/>
    </row>
    <row r="33" spans="1:9">
      <c r="A33" s="282" t="s">
        <v>288</v>
      </c>
      <c r="B33" s="283"/>
      <c r="C33" s="125"/>
      <c r="D33" s="125"/>
      <c r="E33" s="125"/>
      <c r="F33" s="125"/>
      <c r="G33" s="126">
        <f>F33*(G$5)+F33</f>
        <v>0</v>
      </c>
      <c r="H33" s="126">
        <f>G33*(G$5)+G33</f>
        <v>0</v>
      </c>
    </row>
    <row r="34" spans="1:9">
      <c r="A34" s="282" t="s">
        <v>289</v>
      </c>
      <c r="B34" s="283"/>
      <c r="C34" s="127"/>
      <c r="D34" s="127"/>
      <c r="E34" s="127"/>
      <c r="F34" s="126">
        <f>0.1*(F25+F26+F27+F28+F29+F33)</f>
        <v>0</v>
      </c>
      <c r="G34" s="126">
        <f t="shared" ref="G34:H34" si="6">0.1*(G25+G26+G27+G28+G29+G33)</f>
        <v>0</v>
      </c>
      <c r="H34" s="126">
        <f t="shared" si="6"/>
        <v>0</v>
      </c>
    </row>
    <row r="35" spans="1:9">
      <c r="A35" s="232"/>
      <c r="B35" s="124" t="s">
        <v>290</v>
      </c>
      <c r="C35" s="126">
        <f>SUM(C25:C34)</f>
        <v>0</v>
      </c>
      <c r="D35" s="126">
        <f t="shared" ref="D35:H35" si="7">SUM(D25:D34)</f>
        <v>0</v>
      </c>
      <c r="E35" s="126">
        <f t="shared" si="7"/>
        <v>0</v>
      </c>
      <c r="F35" s="126">
        <f t="shared" si="7"/>
        <v>0</v>
      </c>
      <c r="G35" s="126">
        <f t="shared" si="7"/>
        <v>0</v>
      </c>
      <c r="H35" s="126">
        <f t="shared" si="7"/>
        <v>0</v>
      </c>
    </row>
    <row r="36" spans="1:9">
      <c r="A36" s="284" t="s">
        <v>291</v>
      </c>
      <c r="B36" s="283"/>
      <c r="C36" s="126"/>
      <c r="D36" s="126"/>
      <c r="E36" s="126"/>
      <c r="F36" s="126"/>
      <c r="G36" s="126"/>
      <c r="H36" s="126"/>
    </row>
    <row r="37" spans="1:9">
      <c r="A37" s="282" t="s">
        <v>14</v>
      </c>
      <c r="B37" s="283"/>
      <c r="C37" s="125"/>
      <c r="D37" s="125"/>
      <c r="E37" s="125"/>
      <c r="F37" s="125"/>
      <c r="G37" s="126">
        <f t="shared" ref="G37" si="8">F37*(G$5)+F37</f>
        <v>0</v>
      </c>
      <c r="H37" s="126">
        <f t="shared" ref="H37" si="9">G37*(G$5)+G37</f>
        <v>0</v>
      </c>
    </row>
    <row r="38" spans="1:9">
      <c r="A38" s="282" t="s">
        <v>18</v>
      </c>
      <c r="B38" s="283"/>
      <c r="C38" s="125"/>
      <c r="D38" s="125"/>
      <c r="E38" s="125"/>
      <c r="F38" s="125"/>
      <c r="G38" s="126">
        <f t="shared" si="4"/>
        <v>0</v>
      </c>
      <c r="H38" s="126">
        <f t="shared" si="5"/>
        <v>0</v>
      </c>
    </row>
    <row r="39" spans="1:9">
      <c r="A39" s="282" t="s">
        <v>20</v>
      </c>
      <c r="B39" s="283"/>
      <c r="C39" s="125"/>
      <c r="D39" s="125"/>
      <c r="E39" s="125"/>
      <c r="F39" s="125"/>
      <c r="G39" s="126">
        <f t="shared" si="4"/>
        <v>0</v>
      </c>
      <c r="H39" s="126">
        <f t="shared" si="5"/>
        <v>0</v>
      </c>
    </row>
    <row r="40" spans="1:9">
      <c r="A40" s="282" t="s">
        <v>21</v>
      </c>
      <c r="B40" s="283"/>
      <c r="C40" s="125"/>
      <c r="D40" s="125"/>
      <c r="E40" s="125"/>
      <c r="F40" s="125"/>
      <c r="G40" s="125"/>
      <c r="H40" s="125"/>
      <c r="I40" s="11"/>
    </row>
    <row r="41" spans="1:9">
      <c r="A41" s="282" t="s">
        <v>22</v>
      </c>
      <c r="B41" s="283"/>
      <c r="C41" s="125"/>
      <c r="D41" s="125"/>
      <c r="E41" s="125"/>
      <c r="F41" s="125"/>
      <c r="G41" s="125"/>
      <c r="H41" s="125"/>
    </row>
    <row r="42" spans="1:9">
      <c r="A42" s="282" t="s">
        <v>23</v>
      </c>
      <c r="B42" s="283"/>
      <c r="C42" s="127"/>
      <c r="D42" s="127"/>
      <c r="E42" s="127"/>
      <c r="F42" s="125"/>
      <c r="G42" s="125"/>
      <c r="H42" s="125"/>
    </row>
    <row r="43" spans="1:9">
      <c r="A43" s="282" t="s">
        <v>288</v>
      </c>
      <c r="B43" s="283"/>
      <c r="C43" s="125"/>
      <c r="D43" s="125"/>
      <c r="E43" s="125"/>
      <c r="F43" s="125"/>
      <c r="G43" s="126">
        <f>F43*(G$5)+F43</f>
        <v>0</v>
      </c>
      <c r="H43" s="126">
        <f>G43*(G$5)+G43</f>
        <v>0</v>
      </c>
    </row>
    <row r="44" spans="1:9">
      <c r="A44" s="282" t="s">
        <v>289</v>
      </c>
      <c r="B44" s="283"/>
      <c r="C44" s="127"/>
      <c r="D44" s="127"/>
      <c r="E44" s="127"/>
      <c r="F44" s="126">
        <f>0.1*(F37+F38+F39+F43)</f>
        <v>0</v>
      </c>
      <c r="G44" s="126">
        <f t="shared" ref="G44:H44" si="10">0.1*(G37+G38+G39+G43)</f>
        <v>0</v>
      </c>
      <c r="H44" s="126">
        <f t="shared" si="10"/>
        <v>0</v>
      </c>
    </row>
    <row r="45" spans="1:9">
      <c r="A45" s="232"/>
      <c r="B45" s="124" t="s">
        <v>292</v>
      </c>
      <c r="C45" s="126">
        <f>SUM(C37:C44)</f>
        <v>0</v>
      </c>
      <c r="D45" s="126">
        <f t="shared" ref="D45:H45" si="11">SUM(D37:D44)</f>
        <v>0</v>
      </c>
      <c r="E45" s="126">
        <f t="shared" si="11"/>
        <v>0</v>
      </c>
      <c r="F45" s="126">
        <f t="shared" si="11"/>
        <v>0</v>
      </c>
      <c r="G45" s="126">
        <f t="shared" si="11"/>
        <v>0</v>
      </c>
      <c r="H45" s="126">
        <f t="shared" si="11"/>
        <v>0</v>
      </c>
    </row>
    <row r="46" spans="1:9">
      <c r="A46" s="292" t="s">
        <v>24</v>
      </c>
      <c r="B46" s="283"/>
      <c r="C46" s="126">
        <f>C35+C45</f>
        <v>0</v>
      </c>
      <c r="D46" s="126">
        <f t="shared" ref="D46:H46" si="12">D35+D45</f>
        <v>0</v>
      </c>
      <c r="E46" s="126">
        <f t="shared" si="12"/>
        <v>0</v>
      </c>
      <c r="F46" s="126">
        <f t="shared" si="12"/>
        <v>0</v>
      </c>
      <c r="G46" s="126">
        <f t="shared" si="12"/>
        <v>0</v>
      </c>
      <c r="H46" s="126">
        <f t="shared" si="12"/>
        <v>0</v>
      </c>
    </row>
    <row r="47" spans="1:9">
      <c r="A47" s="284" t="s">
        <v>9</v>
      </c>
      <c r="B47" s="283"/>
      <c r="C47" s="126"/>
      <c r="D47" s="126"/>
      <c r="E47" s="126"/>
      <c r="F47" s="126"/>
      <c r="G47" s="126"/>
      <c r="H47" s="126"/>
    </row>
    <row r="48" spans="1:9">
      <c r="A48" s="282" t="s">
        <v>293</v>
      </c>
      <c r="B48" s="283"/>
      <c r="C48" s="125"/>
      <c r="D48" s="125"/>
      <c r="E48" s="125"/>
      <c r="F48" s="127"/>
      <c r="G48" s="127"/>
      <c r="H48" s="127"/>
    </row>
    <row r="49" spans="1:8">
      <c r="A49" s="282" t="s">
        <v>25</v>
      </c>
      <c r="B49" s="283"/>
      <c r="C49" s="128"/>
      <c r="D49" s="128"/>
      <c r="E49" s="128"/>
      <c r="F49" s="128"/>
      <c r="G49" s="125"/>
      <c r="H49" s="125"/>
    </row>
    <row r="50" spans="1:8">
      <c r="A50" s="282" t="s">
        <v>26</v>
      </c>
      <c r="B50" s="283"/>
      <c r="C50" s="128"/>
      <c r="D50" s="128"/>
      <c r="E50" s="128"/>
      <c r="F50" s="128"/>
      <c r="G50" s="128"/>
      <c r="H50" s="128"/>
    </row>
    <row r="51" spans="1:8">
      <c r="A51" s="282" t="s">
        <v>27</v>
      </c>
      <c r="B51" s="283"/>
      <c r="C51" s="128"/>
      <c r="D51" s="128"/>
      <c r="E51" s="128"/>
      <c r="F51" s="128"/>
      <c r="G51" s="128"/>
      <c r="H51" s="128"/>
    </row>
    <row r="52" spans="1:8">
      <c r="A52" s="282" t="s">
        <v>95</v>
      </c>
      <c r="B52" s="294"/>
      <c r="C52" s="128"/>
      <c r="D52" s="128"/>
      <c r="E52" s="128"/>
      <c r="F52" s="128"/>
      <c r="G52" s="128"/>
      <c r="H52" s="128"/>
    </row>
    <row r="53" spans="1:8">
      <c r="A53" s="282" t="s">
        <v>294</v>
      </c>
      <c r="B53" s="283"/>
      <c r="C53" s="128"/>
      <c r="D53" s="128"/>
      <c r="E53" s="128"/>
      <c r="F53" s="128"/>
      <c r="G53" s="128"/>
      <c r="H53" s="128"/>
    </row>
    <row r="54" spans="1:8">
      <c r="A54" s="282" t="s">
        <v>295</v>
      </c>
      <c r="B54" s="283"/>
      <c r="C54" s="128"/>
      <c r="D54" s="128"/>
      <c r="E54" s="128"/>
      <c r="F54" s="128"/>
      <c r="G54" s="128"/>
      <c r="H54" s="128"/>
    </row>
    <row r="55" spans="1:8">
      <c r="A55" s="282" t="s">
        <v>296</v>
      </c>
      <c r="B55" s="283"/>
      <c r="C55" s="128"/>
      <c r="D55" s="128"/>
      <c r="E55" s="128"/>
      <c r="F55" s="128"/>
      <c r="G55" s="128"/>
      <c r="H55" s="128"/>
    </row>
    <row r="56" spans="1:8">
      <c r="A56" s="282" t="s">
        <v>297</v>
      </c>
      <c r="B56" s="283"/>
      <c r="C56" s="128"/>
      <c r="D56" s="128"/>
      <c r="E56" s="128"/>
      <c r="F56" s="128"/>
      <c r="G56" s="128"/>
      <c r="H56" s="128"/>
    </row>
    <row r="57" spans="1:8">
      <c r="A57" s="282" t="s">
        <v>298</v>
      </c>
      <c r="B57" s="283"/>
      <c r="C57" s="128"/>
      <c r="D57" s="128"/>
      <c r="E57" s="128"/>
      <c r="F57" s="128"/>
      <c r="G57" s="125"/>
      <c r="H57" s="125"/>
    </row>
    <row r="58" spans="1:8">
      <c r="A58" s="282" t="s">
        <v>299</v>
      </c>
      <c r="B58" s="283"/>
      <c r="C58" s="128"/>
      <c r="D58" s="128"/>
      <c r="E58" s="128"/>
      <c r="F58" s="128"/>
      <c r="G58" s="125"/>
      <c r="H58" s="125"/>
    </row>
    <row r="59" spans="1:8">
      <c r="A59" s="293" t="s">
        <v>300</v>
      </c>
      <c r="B59" s="286"/>
      <c r="C59" s="129">
        <f>C57+C55+C53+C52</f>
        <v>0</v>
      </c>
      <c r="D59" s="129">
        <f t="shared" ref="D59:H59" si="13">D57+D55+D53+D52</f>
        <v>0</v>
      </c>
      <c r="E59" s="129">
        <f t="shared" si="13"/>
        <v>0</v>
      </c>
      <c r="F59" s="129">
        <f t="shared" si="13"/>
        <v>0</v>
      </c>
      <c r="G59" s="129">
        <f t="shared" si="13"/>
        <v>0</v>
      </c>
      <c r="H59" s="129">
        <f t="shared" si="13"/>
        <v>0</v>
      </c>
    </row>
    <row r="60" spans="1:8">
      <c r="A60" s="293" t="s">
        <v>301</v>
      </c>
      <c r="B60" s="286"/>
      <c r="C60" s="129">
        <f>SUM(C49:C51)+C54+C56+C58</f>
        <v>0</v>
      </c>
      <c r="D60" s="129">
        <f t="shared" ref="D60:E60" si="14">SUM(D49:D51)+D54+D56+D58</f>
        <v>0</v>
      </c>
      <c r="E60" s="129">
        <f t="shared" si="14"/>
        <v>0</v>
      </c>
      <c r="F60" s="129">
        <f>SUM(F48:F51)+F54+F56+F58</f>
        <v>0</v>
      </c>
      <c r="G60" s="129">
        <f>SUM(G48:G51)+G54+G56+G58</f>
        <v>0</v>
      </c>
      <c r="H60" s="129">
        <f>SUM(H48:H51)+H54+H56+H58</f>
        <v>0</v>
      </c>
    </row>
    <row r="61" spans="1:8">
      <c r="A61" s="292" t="s">
        <v>318</v>
      </c>
      <c r="B61" s="283"/>
      <c r="C61" s="129">
        <f>SUM(C48:C58)</f>
        <v>0</v>
      </c>
      <c r="D61" s="129">
        <f t="shared" ref="D61:H61" si="15">SUM(D48:D58)</f>
        <v>0</v>
      </c>
      <c r="E61" s="129">
        <f t="shared" si="15"/>
        <v>0</v>
      </c>
      <c r="F61" s="129">
        <f t="shared" si="15"/>
        <v>0</v>
      </c>
      <c r="G61" s="129">
        <f t="shared" si="15"/>
        <v>0</v>
      </c>
      <c r="H61" s="129">
        <f t="shared" si="15"/>
        <v>0</v>
      </c>
    </row>
    <row r="62" spans="1:8">
      <c r="A62" s="287" t="s">
        <v>302</v>
      </c>
      <c r="B62" s="288"/>
      <c r="C62" s="229"/>
      <c r="D62" s="229"/>
      <c r="E62" s="229"/>
      <c r="F62" s="161">
        <f>F35-F59</f>
        <v>0</v>
      </c>
      <c r="G62" s="161">
        <f>G35-G59</f>
        <v>0</v>
      </c>
      <c r="H62" s="161">
        <f>H35-H59</f>
        <v>0</v>
      </c>
    </row>
    <row r="63" spans="1:8">
      <c r="A63" s="287" t="s">
        <v>303</v>
      </c>
      <c r="B63" s="288"/>
      <c r="C63" s="229"/>
      <c r="D63" s="229"/>
      <c r="E63" s="229"/>
      <c r="F63" s="161">
        <f t="shared" ref="F63:H64" si="16">F45-F60</f>
        <v>0</v>
      </c>
      <c r="G63" s="161">
        <f t="shared" si="16"/>
        <v>0</v>
      </c>
      <c r="H63" s="161">
        <f t="shared" si="16"/>
        <v>0</v>
      </c>
    </row>
    <row r="64" spans="1:8">
      <c r="A64" s="287" t="s">
        <v>55</v>
      </c>
      <c r="B64" s="288"/>
      <c r="C64" s="229"/>
      <c r="D64" s="229"/>
      <c r="E64" s="229"/>
      <c r="F64" s="161">
        <f t="shared" si="16"/>
        <v>0</v>
      </c>
      <c r="G64" s="161">
        <f t="shared" si="16"/>
        <v>0</v>
      </c>
      <c r="H64" s="161">
        <f t="shared" si="16"/>
        <v>0</v>
      </c>
    </row>
    <row r="65" spans="1:8">
      <c r="A65" s="2"/>
      <c r="B65" s="2"/>
      <c r="C65" s="11"/>
      <c r="D65" s="11"/>
      <c r="E65" s="11"/>
      <c r="F65" s="11"/>
      <c r="G65" s="11"/>
      <c r="H65" s="11"/>
    </row>
    <row r="66" spans="1:8">
      <c r="A66" s="292" t="s">
        <v>29</v>
      </c>
      <c r="B66" s="283"/>
      <c r="C66" s="11"/>
      <c r="D66" s="11"/>
      <c r="E66" s="11"/>
      <c r="F66" s="11"/>
      <c r="G66" s="11"/>
      <c r="H66" s="11"/>
    </row>
    <row r="67" spans="1:8">
      <c r="A67" s="284" t="s">
        <v>5</v>
      </c>
      <c r="B67" s="283"/>
      <c r="C67" s="126"/>
      <c r="D67" s="126"/>
      <c r="E67" s="126"/>
      <c r="F67" s="126"/>
      <c r="G67" s="126"/>
      <c r="H67" s="126"/>
    </row>
    <row r="68" spans="1:8">
      <c r="A68" s="285" t="s">
        <v>14</v>
      </c>
      <c r="B68" s="286"/>
      <c r="C68" s="125"/>
      <c r="D68" s="125"/>
      <c r="E68" s="125"/>
      <c r="F68" s="125"/>
      <c r="G68" s="126">
        <f t="shared" ref="G68:G73" si="17">F68*(G$5)+F68</f>
        <v>0</v>
      </c>
      <c r="H68" s="126">
        <f t="shared" ref="H68:H73" si="18">G68*(G$5)+G68</f>
        <v>0</v>
      </c>
    </row>
    <row r="69" spans="1:8">
      <c r="A69" s="285" t="s">
        <v>30</v>
      </c>
      <c r="B69" s="286"/>
      <c r="C69" s="125"/>
      <c r="D69" s="125"/>
      <c r="E69" s="125"/>
      <c r="F69" s="125"/>
      <c r="G69" s="126">
        <f t="shared" si="17"/>
        <v>0</v>
      </c>
      <c r="H69" s="126">
        <f t="shared" si="18"/>
        <v>0</v>
      </c>
    </row>
    <row r="70" spans="1:8">
      <c r="A70" s="285" t="s">
        <v>31</v>
      </c>
      <c r="B70" s="286"/>
      <c r="C70" s="125"/>
      <c r="D70" s="125"/>
      <c r="E70" s="125"/>
      <c r="F70" s="125"/>
      <c r="G70" s="126">
        <f t="shared" si="17"/>
        <v>0</v>
      </c>
      <c r="H70" s="126">
        <f t="shared" si="18"/>
        <v>0</v>
      </c>
    </row>
    <row r="71" spans="1:8">
      <c r="A71" s="285" t="s">
        <v>32</v>
      </c>
      <c r="B71" s="286"/>
      <c r="C71" s="125"/>
      <c r="D71" s="125"/>
      <c r="E71" s="125"/>
      <c r="F71" s="125"/>
      <c r="G71" s="126">
        <f t="shared" si="17"/>
        <v>0</v>
      </c>
      <c r="H71" s="126">
        <f t="shared" si="18"/>
        <v>0</v>
      </c>
    </row>
    <row r="72" spans="1:8">
      <c r="A72" s="285" t="s">
        <v>33</v>
      </c>
      <c r="B72" s="286"/>
      <c r="C72" s="125"/>
      <c r="D72" s="125"/>
      <c r="E72" s="125"/>
      <c r="F72" s="125"/>
      <c r="G72" s="126">
        <f t="shared" si="17"/>
        <v>0</v>
      </c>
      <c r="H72" s="126">
        <f t="shared" si="18"/>
        <v>0</v>
      </c>
    </row>
    <row r="73" spans="1:8">
      <c r="A73" s="285" t="s">
        <v>34</v>
      </c>
      <c r="B73" s="286"/>
      <c r="C73" s="125"/>
      <c r="D73" s="125"/>
      <c r="E73" s="125"/>
      <c r="F73" s="125"/>
      <c r="G73" s="126">
        <f t="shared" si="17"/>
        <v>0</v>
      </c>
      <c r="H73" s="126">
        <f t="shared" si="18"/>
        <v>0</v>
      </c>
    </row>
    <row r="74" spans="1:8">
      <c r="A74" s="285" t="s">
        <v>21</v>
      </c>
      <c r="B74" s="286"/>
      <c r="C74" s="125"/>
      <c r="D74" s="125"/>
      <c r="E74" s="125"/>
      <c r="F74" s="125"/>
      <c r="G74" s="125"/>
      <c r="H74" s="125"/>
    </row>
    <row r="75" spans="1:8" ht="15" customHeight="1">
      <c r="A75" s="285" t="s">
        <v>22</v>
      </c>
      <c r="B75" s="286"/>
      <c r="C75" s="126">
        <f>'WCS-Page 2'!C21</f>
        <v>0</v>
      </c>
      <c r="D75" s="126">
        <f>'WCS-Page 2'!D21</f>
        <v>0</v>
      </c>
      <c r="E75" s="126">
        <f>'WCS-Page 2'!E21</f>
        <v>0</v>
      </c>
      <c r="F75" s="126">
        <f>'WCS-Page 2'!F21</f>
        <v>0</v>
      </c>
      <c r="G75" s="126">
        <f>'WCS-Page 2'!G21</f>
        <v>0</v>
      </c>
      <c r="H75" s="126">
        <f>'WCS-Page 2'!H21</f>
        <v>0</v>
      </c>
    </row>
    <row r="76" spans="1:8">
      <c r="A76" s="285" t="s">
        <v>23</v>
      </c>
      <c r="B76" s="286"/>
      <c r="C76" s="127"/>
      <c r="D76" s="127"/>
      <c r="E76" s="127"/>
      <c r="F76" s="125"/>
      <c r="G76" s="125"/>
      <c r="H76" s="125"/>
    </row>
    <row r="77" spans="1:8">
      <c r="A77" s="285" t="s">
        <v>35</v>
      </c>
      <c r="B77" s="286"/>
      <c r="C77" s="125"/>
      <c r="D77" s="125"/>
      <c r="E77" s="125"/>
      <c r="F77" s="125"/>
      <c r="G77" s="125"/>
      <c r="H77" s="125"/>
    </row>
    <row r="78" spans="1:8">
      <c r="A78" s="285" t="s">
        <v>288</v>
      </c>
      <c r="B78" s="286"/>
      <c r="C78" s="125"/>
      <c r="D78" s="125"/>
      <c r="E78" s="125"/>
      <c r="F78" s="125"/>
      <c r="G78" s="126">
        <f>F78*(G$5)+F78</f>
        <v>0</v>
      </c>
      <c r="H78" s="126">
        <f>G78*(G$5)+G78</f>
        <v>0</v>
      </c>
    </row>
    <row r="79" spans="1:8">
      <c r="A79" s="285" t="s">
        <v>289</v>
      </c>
      <c r="B79" s="286"/>
      <c r="C79" s="127"/>
      <c r="D79" s="127"/>
      <c r="E79" s="127"/>
      <c r="F79" s="126">
        <f>0.1*(F68+F69+F70+F71+F72+F78)</f>
        <v>0</v>
      </c>
      <c r="G79" s="126">
        <f t="shared" ref="G79:H79" si="19">0.1*(G68+G69+G70+G71+G72+G78)</f>
        <v>0</v>
      </c>
      <c r="H79" s="126">
        <f t="shared" si="19"/>
        <v>0</v>
      </c>
    </row>
    <row r="80" spans="1:8">
      <c r="A80" s="292" t="s">
        <v>36</v>
      </c>
      <c r="B80" s="283"/>
      <c r="C80" s="126">
        <f t="shared" ref="C80:H80" si="20">SUM(C68:C79)</f>
        <v>0</v>
      </c>
      <c r="D80" s="126">
        <f t="shared" si="20"/>
        <v>0</v>
      </c>
      <c r="E80" s="126">
        <f t="shared" si="20"/>
        <v>0</v>
      </c>
      <c r="F80" s="126">
        <f t="shared" si="20"/>
        <v>0</v>
      </c>
      <c r="G80" s="126">
        <f t="shared" si="20"/>
        <v>0</v>
      </c>
      <c r="H80" s="126">
        <f t="shared" si="20"/>
        <v>0</v>
      </c>
    </row>
    <row r="81" spans="1:12">
      <c r="A81" s="284" t="s">
        <v>37</v>
      </c>
      <c r="B81" s="283"/>
      <c r="C81" s="126"/>
      <c r="D81" s="126"/>
      <c r="E81" s="126"/>
      <c r="F81" s="126"/>
      <c r="G81" s="126"/>
      <c r="H81" s="126"/>
    </row>
    <row r="82" spans="1:12">
      <c r="A82" s="285" t="s">
        <v>304</v>
      </c>
      <c r="B82" s="286"/>
      <c r="C82" s="125"/>
      <c r="D82" s="125"/>
      <c r="E82" s="125"/>
      <c r="F82" s="127"/>
      <c r="G82" s="127"/>
      <c r="H82" s="127"/>
    </row>
    <row r="83" spans="1:12">
      <c r="A83" s="285" t="s">
        <v>25</v>
      </c>
      <c r="B83" s="286"/>
      <c r="C83" s="128"/>
      <c r="D83" s="128"/>
      <c r="E83" s="128"/>
      <c r="F83" s="128"/>
      <c r="G83" s="125"/>
      <c r="H83" s="125"/>
    </row>
    <row r="84" spans="1:12">
      <c r="A84" s="285" t="s">
        <v>38</v>
      </c>
      <c r="B84" s="286"/>
      <c r="C84" s="128"/>
      <c r="D84" s="128"/>
      <c r="E84" s="128"/>
      <c r="F84" s="128"/>
      <c r="G84" s="125"/>
      <c r="H84" s="125"/>
    </row>
    <row r="85" spans="1:12">
      <c r="A85" s="285" t="s">
        <v>27</v>
      </c>
      <c r="B85" s="286"/>
      <c r="C85" s="128"/>
      <c r="D85" s="128"/>
      <c r="E85" s="128"/>
      <c r="F85" s="128"/>
      <c r="G85" s="128"/>
      <c r="H85" s="128"/>
    </row>
    <row r="86" spans="1:12">
      <c r="A86" s="285" t="s">
        <v>28</v>
      </c>
      <c r="B86" s="286"/>
      <c r="C86" s="128"/>
      <c r="D86" s="128"/>
      <c r="E86" s="128"/>
      <c r="F86" s="128"/>
      <c r="G86" s="128"/>
      <c r="H86" s="128"/>
    </row>
    <row r="87" spans="1:12">
      <c r="A87" s="285" t="s">
        <v>68</v>
      </c>
      <c r="B87" s="286"/>
      <c r="C87" s="129">
        <f>'WCS-Page 2'!C22</f>
        <v>0</v>
      </c>
      <c r="D87" s="129">
        <f>'WCS-Page 2'!D22</f>
        <v>0</v>
      </c>
      <c r="E87" s="129">
        <f>'WCS-Page 2'!E22</f>
        <v>0</v>
      </c>
      <c r="F87" s="129">
        <f>'WCS-Page 2'!F22</f>
        <v>0</v>
      </c>
      <c r="G87" s="129">
        <f>'WCS-Page 2'!G22</f>
        <v>0</v>
      </c>
      <c r="H87" s="129">
        <f>'WCS-Page 2'!H22</f>
        <v>0</v>
      </c>
    </row>
    <row r="88" spans="1:12">
      <c r="A88" s="285" t="s">
        <v>39</v>
      </c>
      <c r="B88" s="286"/>
      <c r="C88" s="130"/>
      <c r="D88" s="130"/>
      <c r="E88" s="130"/>
      <c r="F88" s="130"/>
      <c r="G88" s="125"/>
      <c r="H88" s="125"/>
    </row>
    <row r="89" spans="1:12">
      <c r="A89" s="292" t="s">
        <v>319</v>
      </c>
      <c r="B89" s="283"/>
      <c r="C89" s="129">
        <f>SUM(C82:C88)</f>
        <v>0</v>
      </c>
      <c r="D89" s="129">
        <f t="shared" ref="D89:E89" si="21">SUM(D82:D88)</f>
        <v>0</v>
      </c>
      <c r="E89" s="129">
        <f t="shared" si="21"/>
        <v>0</v>
      </c>
      <c r="F89" s="129">
        <f t="shared" ref="F89:H89" si="22">SUM(F83:F88)</f>
        <v>0</v>
      </c>
      <c r="G89" s="129">
        <f t="shared" si="22"/>
        <v>0</v>
      </c>
      <c r="H89" s="129">
        <f t="shared" si="22"/>
        <v>0</v>
      </c>
    </row>
    <row r="90" spans="1:12">
      <c r="A90" s="287" t="s">
        <v>153</v>
      </c>
      <c r="B90" s="288"/>
      <c r="C90" s="229"/>
      <c r="D90" s="229"/>
      <c r="E90" s="229"/>
      <c r="F90" s="161">
        <f t="shared" ref="F90:H90" si="23">F80-F89</f>
        <v>0</v>
      </c>
      <c r="G90" s="161">
        <f t="shared" si="23"/>
        <v>0</v>
      </c>
      <c r="H90" s="161">
        <f t="shared" si="23"/>
        <v>0</v>
      </c>
    </row>
    <row r="91" spans="1:12">
      <c r="A91" s="124"/>
      <c r="B91" s="124"/>
      <c r="C91" s="126"/>
      <c r="D91" s="126"/>
      <c r="E91" s="126"/>
      <c r="F91" s="126"/>
      <c r="G91" s="126"/>
      <c r="H91" s="126"/>
    </row>
    <row r="92" spans="1:12">
      <c r="A92" s="287" t="s">
        <v>49</v>
      </c>
      <c r="B92" s="288"/>
      <c r="C92" s="162">
        <f>-C14+C19-C46+C61-C80+C89</f>
        <v>0</v>
      </c>
      <c r="D92" s="162">
        <f t="shared" ref="D92:E92" si="24">-D14+D19-D46+D61-D80+D89</f>
        <v>0</v>
      </c>
      <c r="E92" s="162">
        <f t="shared" si="24"/>
        <v>0</v>
      </c>
      <c r="F92" s="127"/>
      <c r="G92" s="127"/>
      <c r="H92" s="127"/>
      <c r="J92" s="162"/>
      <c r="K92" s="162"/>
      <c r="L92" s="162"/>
    </row>
    <row r="93" spans="1:12">
      <c r="A93" s="2"/>
      <c r="B93" s="2"/>
      <c r="C93" s="11"/>
      <c r="D93" s="11"/>
      <c r="E93" s="11"/>
      <c r="F93" s="11"/>
      <c r="G93" s="11"/>
      <c r="H93" s="11"/>
    </row>
    <row r="94" spans="1:12">
      <c r="A94" s="3"/>
      <c r="B94" s="3"/>
      <c r="C94" s="8"/>
      <c r="D94" s="8"/>
      <c r="E94" s="8"/>
      <c r="F94" s="8"/>
      <c r="G94" s="8"/>
      <c r="H94" s="8"/>
    </row>
    <row r="95" spans="1:12" ht="15" customHeight="1">
      <c r="A95" s="3"/>
      <c r="B95" s="3"/>
      <c r="C95" s="8"/>
      <c r="D95" s="8"/>
      <c r="E95" s="8"/>
      <c r="F95" s="8"/>
      <c r="G95" s="8"/>
      <c r="H95" s="8"/>
    </row>
    <row r="96" spans="1:12">
      <c r="A96" s="295" t="s">
        <v>154</v>
      </c>
      <c r="B96" s="296"/>
      <c r="C96" s="296"/>
      <c r="D96" s="296"/>
      <c r="E96" s="296"/>
      <c r="F96" s="296"/>
      <c r="G96" s="296"/>
      <c r="H96" s="296"/>
    </row>
    <row r="97" spans="1:11">
      <c r="A97" s="296"/>
      <c r="B97" s="296"/>
      <c r="C97" s="296"/>
      <c r="D97" s="296"/>
      <c r="E97" s="296"/>
      <c r="F97" s="296"/>
      <c r="G97" s="296"/>
      <c r="H97" s="296"/>
    </row>
    <row r="98" spans="1:11">
      <c r="A98" s="296"/>
      <c r="B98" s="296"/>
      <c r="C98" s="296"/>
      <c r="D98" s="296"/>
      <c r="E98" s="296"/>
      <c r="F98" s="296"/>
      <c r="G98" s="296"/>
      <c r="H98" s="296"/>
    </row>
    <row r="101" spans="1:11" ht="17.25">
      <c r="A101" s="14" t="s">
        <v>40</v>
      </c>
      <c r="B101" s="256" t="s">
        <v>70</v>
      </c>
      <c r="C101" s="256"/>
      <c r="D101" s="256"/>
      <c r="E101" s="256"/>
      <c r="F101" s="256"/>
      <c r="G101" s="256"/>
      <c r="H101" s="256"/>
    </row>
    <row r="102" spans="1:11" ht="17.25">
      <c r="A102" s="14" t="s">
        <v>45</v>
      </c>
      <c r="B102" s="256" t="s">
        <v>69</v>
      </c>
      <c r="C102" s="256"/>
      <c r="D102" s="256"/>
      <c r="E102" s="256"/>
      <c r="F102" s="256"/>
      <c r="G102" s="256"/>
      <c r="H102" s="256"/>
    </row>
    <row r="103" spans="1:11" ht="17.25">
      <c r="A103" s="14" t="s">
        <v>47</v>
      </c>
      <c r="B103" t="s">
        <v>155</v>
      </c>
    </row>
    <row r="104" spans="1:11" ht="17.25">
      <c r="A104" s="14" t="s">
        <v>66</v>
      </c>
      <c r="B104" t="s">
        <v>64</v>
      </c>
    </row>
    <row r="105" spans="1:11" ht="17.25">
      <c r="A105" s="14" t="s">
        <v>67</v>
      </c>
      <c r="B105" t="s">
        <v>65</v>
      </c>
    </row>
    <row r="108" spans="1:11" ht="24.75" customHeight="1">
      <c r="H108" s="259" t="s">
        <v>313</v>
      </c>
      <c r="I108" s="259"/>
      <c r="J108" s="259"/>
      <c r="K108" s="259"/>
    </row>
  </sheetData>
  <mergeCells count="85">
    <mergeCell ref="B101:H101"/>
    <mergeCell ref="A90:B90"/>
    <mergeCell ref="A89:B89"/>
    <mergeCell ref="A53:B53"/>
    <mergeCell ref="A54:B54"/>
    <mergeCell ref="A52:B52"/>
    <mergeCell ref="A96:H98"/>
    <mergeCell ref="B102:H102"/>
    <mergeCell ref="A71:B71"/>
    <mergeCell ref="A73:B73"/>
    <mergeCell ref="A72:B72"/>
    <mergeCell ref="A74:B74"/>
    <mergeCell ref="A75:B75"/>
    <mergeCell ref="A76:B76"/>
    <mergeCell ref="A77:B77"/>
    <mergeCell ref="A78:B78"/>
    <mergeCell ref="A79:B79"/>
    <mergeCell ref="A80:B80"/>
    <mergeCell ref="A81:B81"/>
    <mergeCell ref="A32:B32"/>
    <mergeCell ref="A42:B42"/>
    <mergeCell ref="A43:B43"/>
    <mergeCell ref="A44:B44"/>
    <mergeCell ref="A51:B51"/>
    <mergeCell ref="A16:B16"/>
    <mergeCell ref="A17:B17"/>
    <mergeCell ref="A18:B18"/>
    <mergeCell ref="A10:B10"/>
    <mergeCell ref="A11:B11"/>
    <mergeCell ref="A12:B12"/>
    <mergeCell ref="A13:B13"/>
    <mergeCell ref="A25:B25"/>
    <mergeCell ref="A26:B26"/>
    <mergeCell ref="A27:B27"/>
    <mergeCell ref="A67:B67"/>
    <mergeCell ref="A68:B68"/>
    <mergeCell ref="A66:B66"/>
    <mergeCell ref="A61:B61"/>
    <mergeCell ref="A62:B62"/>
    <mergeCell ref="A63:B63"/>
    <mergeCell ref="A64:B64"/>
    <mergeCell ref="A55:B55"/>
    <mergeCell ref="A56:B56"/>
    <mergeCell ref="A57:B57"/>
    <mergeCell ref="A58:B58"/>
    <mergeCell ref="A59:B59"/>
    <mergeCell ref="A60:B60"/>
    <mergeCell ref="A70:B70"/>
    <mergeCell ref="A86:B86"/>
    <mergeCell ref="A87:B87"/>
    <mergeCell ref="A85:B85"/>
    <mergeCell ref="A82:B82"/>
    <mergeCell ref="A83:B83"/>
    <mergeCell ref="D2:H2"/>
    <mergeCell ref="F6:H6"/>
    <mergeCell ref="A46:B46"/>
    <mergeCell ref="A19:B19"/>
    <mergeCell ref="A20:B20"/>
    <mergeCell ref="A22:B22"/>
    <mergeCell ref="A24:B24"/>
    <mergeCell ref="A36:B36"/>
    <mergeCell ref="A14:B14"/>
    <mergeCell ref="A9:B9"/>
    <mergeCell ref="A15:B15"/>
    <mergeCell ref="A23:B23"/>
    <mergeCell ref="A28:B28"/>
    <mergeCell ref="A29:B29"/>
    <mergeCell ref="A30:B30"/>
    <mergeCell ref="A31:B31"/>
    <mergeCell ref="H108:K108"/>
    <mergeCell ref="A33:B33"/>
    <mergeCell ref="A34:B34"/>
    <mergeCell ref="A37:B37"/>
    <mergeCell ref="A38:B38"/>
    <mergeCell ref="A39:B39"/>
    <mergeCell ref="A40:B40"/>
    <mergeCell ref="A41:B41"/>
    <mergeCell ref="A48:B48"/>
    <mergeCell ref="A49:B49"/>
    <mergeCell ref="A50:B50"/>
    <mergeCell ref="A47:B47"/>
    <mergeCell ref="A84:B84"/>
    <mergeCell ref="A92:B92"/>
    <mergeCell ref="A88:B88"/>
    <mergeCell ref="A69:B69"/>
  </mergeCells>
  <pageMargins left="0.15748031496062992" right="0.31496062992125984" top="0.35433070866141736" bottom="0.39370078740157483" header="0.31496062992125984" footer="0.31496062992125984"/>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dimension ref="A1:I17"/>
  <sheetViews>
    <sheetView topLeftCell="A13" workbookViewId="0">
      <selection activeCell="L12" sqref="L12"/>
    </sheetView>
  </sheetViews>
  <sheetFormatPr defaultRowHeight="15"/>
  <cols>
    <col min="1" max="1" width="4.7109375" customWidth="1"/>
    <col min="6" max="6" width="19.7109375" customWidth="1"/>
  </cols>
  <sheetData>
    <row r="1" spans="1:9">
      <c r="D1" s="250"/>
      <c r="E1" s="250"/>
      <c r="F1" s="250"/>
      <c r="G1" s="250"/>
      <c r="I1" s="163" t="s">
        <v>262</v>
      </c>
    </row>
    <row r="2" spans="1:9">
      <c r="B2" s="297" t="s">
        <v>263</v>
      </c>
      <c r="C2" s="297"/>
    </row>
    <row r="3" spans="1:9" ht="45" customHeight="1">
      <c r="A3" s="84" t="s">
        <v>157</v>
      </c>
      <c r="B3" s="249"/>
      <c r="C3" s="249"/>
      <c r="D3" s="249"/>
      <c r="E3" s="249"/>
      <c r="F3" s="249"/>
      <c r="G3" s="249"/>
      <c r="H3" s="249"/>
      <c r="I3" s="249"/>
    </row>
    <row r="4" spans="1:9" ht="45" customHeight="1">
      <c r="A4" s="84" t="s">
        <v>158</v>
      </c>
      <c r="B4" s="249"/>
      <c r="C4" s="249"/>
      <c r="D4" s="249"/>
      <c r="E4" s="249"/>
      <c r="F4" s="249"/>
      <c r="G4" s="249"/>
      <c r="H4" s="249"/>
      <c r="I4" s="249"/>
    </row>
    <row r="5" spans="1:9" ht="45" customHeight="1">
      <c r="A5" s="84" t="s">
        <v>159</v>
      </c>
      <c r="B5" s="249"/>
      <c r="C5" s="249"/>
      <c r="D5" s="249"/>
      <c r="E5" s="249"/>
      <c r="F5" s="249"/>
      <c r="G5" s="249"/>
      <c r="H5" s="249"/>
      <c r="I5" s="249"/>
    </row>
    <row r="6" spans="1:9" ht="45" customHeight="1">
      <c r="A6" s="84" t="s">
        <v>160</v>
      </c>
      <c r="B6" s="249"/>
      <c r="C6" s="249"/>
      <c r="D6" s="249"/>
      <c r="E6" s="249"/>
      <c r="F6" s="249"/>
      <c r="G6" s="249"/>
      <c r="H6" s="249"/>
      <c r="I6" s="249"/>
    </row>
    <row r="7" spans="1:9" ht="45" customHeight="1">
      <c r="A7" s="84" t="s">
        <v>161</v>
      </c>
      <c r="B7" s="249"/>
      <c r="C7" s="249"/>
      <c r="D7" s="249"/>
      <c r="E7" s="249"/>
      <c r="F7" s="249"/>
      <c r="G7" s="249"/>
      <c r="H7" s="249"/>
      <c r="I7" s="249"/>
    </row>
    <row r="8" spans="1:9" ht="45" customHeight="1">
      <c r="A8" s="84" t="s">
        <v>162</v>
      </c>
      <c r="B8" s="249"/>
      <c r="C8" s="249"/>
      <c r="D8" s="249"/>
      <c r="E8" s="249"/>
      <c r="F8" s="249"/>
      <c r="G8" s="249"/>
      <c r="H8" s="249"/>
      <c r="I8" s="249"/>
    </row>
    <row r="9" spans="1:9" ht="45" customHeight="1">
      <c r="A9" s="84" t="s">
        <v>163</v>
      </c>
      <c r="B9" s="249"/>
      <c r="C9" s="249"/>
      <c r="D9" s="249"/>
      <c r="E9" s="249"/>
      <c r="F9" s="249"/>
      <c r="G9" s="249"/>
      <c r="H9" s="249"/>
      <c r="I9" s="249"/>
    </row>
    <row r="10" spans="1:9" ht="45" customHeight="1">
      <c r="A10" s="84" t="s">
        <v>164</v>
      </c>
      <c r="B10" s="249"/>
      <c r="C10" s="249"/>
      <c r="D10" s="249"/>
      <c r="E10" s="249"/>
      <c r="F10" s="249"/>
      <c r="G10" s="249"/>
      <c r="H10" s="249"/>
      <c r="I10" s="249"/>
    </row>
    <row r="11" spans="1:9" ht="45" customHeight="1">
      <c r="A11" s="84" t="s">
        <v>165</v>
      </c>
      <c r="B11" s="249"/>
      <c r="C11" s="249"/>
      <c r="D11" s="249"/>
      <c r="E11" s="249"/>
      <c r="F11" s="249"/>
      <c r="G11" s="249"/>
      <c r="H11" s="249"/>
      <c r="I11" s="249"/>
    </row>
    <row r="12" spans="1:9" ht="45" customHeight="1">
      <c r="A12" s="84" t="s">
        <v>166</v>
      </c>
      <c r="B12" s="249"/>
      <c r="C12" s="249"/>
      <c r="D12" s="249"/>
      <c r="E12" s="249"/>
      <c r="F12" s="249"/>
      <c r="G12" s="249"/>
      <c r="H12" s="249"/>
      <c r="I12" s="249"/>
    </row>
    <row r="13" spans="1:9" ht="45" customHeight="1">
      <c r="A13" s="84" t="s">
        <v>167</v>
      </c>
      <c r="B13" s="249"/>
      <c r="C13" s="249"/>
      <c r="D13" s="249"/>
      <c r="E13" s="249"/>
      <c r="F13" s="249"/>
      <c r="G13" s="249"/>
      <c r="H13" s="249"/>
      <c r="I13" s="249"/>
    </row>
    <row r="14" spans="1:9" ht="45" customHeight="1">
      <c r="A14" s="84" t="s">
        <v>168</v>
      </c>
      <c r="B14" s="249"/>
      <c r="C14" s="249"/>
      <c r="D14" s="249"/>
      <c r="E14" s="249"/>
      <c r="F14" s="249"/>
      <c r="G14" s="249"/>
      <c r="H14" s="249"/>
      <c r="I14" s="249"/>
    </row>
    <row r="15" spans="1:9" ht="45" customHeight="1">
      <c r="A15" s="84" t="s">
        <v>169</v>
      </c>
      <c r="B15" s="249"/>
      <c r="C15" s="249"/>
      <c r="D15" s="249"/>
      <c r="E15" s="249"/>
      <c r="F15" s="249"/>
      <c r="G15" s="249"/>
      <c r="H15" s="249"/>
      <c r="I15" s="249"/>
    </row>
    <row r="16" spans="1:9" ht="45" customHeight="1">
      <c r="A16" s="84" t="s">
        <v>170</v>
      </c>
      <c r="B16" s="249"/>
      <c r="C16" s="249"/>
      <c r="D16" s="249"/>
      <c r="E16" s="249"/>
      <c r="F16" s="249"/>
      <c r="G16" s="249"/>
      <c r="H16" s="249"/>
      <c r="I16" s="249"/>
    </row>
    <row r="17" spans="1:9" ht="45" customHeight="1">
      <c r="A17" s="84" t="s">
        <v>171</v>
      </c>
      <c r="B17" s="249"/>
      <c r="C17" s="249"/>
      <c r="D17" s="249"/>
      <c r="E17" s="249"/>
      <c r="F17" s="249"/>
      <c r="G17" s="249"/>
      <c r="H17" s="249"/>
      <c r="I17" s="249"/>
    </row>
  </sheetData>
  <mergeCells count="17">
    <mergeCell ref="B7:I7"/>
    <mergeCell ref="D1:G1"/>
    <mergeCell ref="B3:I3"/>
    <mergeCell ref="B4:I4"/>
    <mergeCell ref="B5:I5"/>
    <mergeCell ref="B6:I6"/>
    <mergeCell ref="B2:C2"/>
    <mergeCell ref="B14:I14"/>
    <mergeCell ref="B15:I15"/>
    <mergeCell ref="B16:I16"/>
    <mergeCell ref="B17:I17"/>
    <mergeCell ref="B8:I8"/>
    <mergeCell ref="B9:I9"/>
    <mergeCell ref="B10:I10"/>
    <mergeCell ref="B11:I11"/>
    <mergeCell ref="B12:I12"/>
    <mergeCell ref="B13:I13"/>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I44"/>
  <sheetViews>
    <sheetView topLeftCell="A7" workbookViewId="0">
      <selection activeCell="B19" sqref="B19"/>
    </sheetView>
  </sheetViews>
  <sheetFormatPr defaultRowHeight="15"/>
  <cols>
    <col min="1" max="1" width="43.85546875" customWidth="1"/>
    <col min="2" max="2" width="11.7109375" customWidth="1"/>
    <col min="3" max="5" width="12" customWidth="1"/>
  </cols>
  <sheetData>
    <row r="1" spans="1:9">
      <c r="D1" s="164"/>
      <c r="E1" s="163" t="s">
        <v>264</v>
      </c>
    </row>
    <row r="2" spans="1:9">
      <c r="A2" s="164" t="s">
        <v>265</v>
      </c>
      <c r="E2" s="163"/>
    </row>
    <row r="3" spans="1:9">
      <c r="A3" s="71"/>
      <c r="B3" s="71"/>
      <c r="C3" s="71" t="str">
        <f>'Financial Projection-Page 3'!F7</f>
        <v>Rate year 1</v>
      </c>
      <c r="D3" s="71" t="str">
        <f>'Financial Projection-Page 3'!G7</f>
        <v>Rate year 2</v>
      </c>
      <c r="E3" s="71" t="str">
        <f>'Financial Projection-Page 3'!H7</f>
        <v>Rate year 3</v>
      </c>
    </row>
    <row r="4" spans="1:9">
      <c r="A4" s="71" t="s">
        <v>105</v>
      </c>
      <c r="B4" s="71"/>
      <c r="C4" s="88">
        <f>'WCS-Page 2'!F11</f>
        <v>1</v>
      </c>
      <c r="D4" s="88">
        <f>'WCS-Page 2'!G11</f>
        <v>2</v>
      </c>
      <c r="E4" s="88">
        <f>'WCS-Page 2'!H11</f>
        <v>3</v>
      </c>
    </row>
    <row r="5" spans="1:9">
      <c r="A5" s="71" t="s">
        <v>151</v>
      </c>
      <c r="B5" s="71"/>
      <c r="C5" s="72"/>
      <c r="D5" s="71"/>
      <c r="E5" s="71"/>
    </row>
    <row r="6" spans="1:9">
      <c r="A6" s="73" t="s">
        <v>106</v>
      </c>
      <c r="B6" s="71"/>
      <c r="C6" s="72">
        <f>'Financial Projection-Page 3'!F20</f>
        <v>0</v>
      </c>
      <c r="D6" s="72">
        <f>'Financial Projection-Page 3'!G20</f>
        <v>0</v>
      </c>
      <c r="E6" s="72">
        <f>'Financial Projection-Page 3'!H20</f>
        <v>0</v>
      </c>
    </row>
    <row r="7" spans="1:9">
      <c r="A7" s="73" t="s">
        <v>107</v>
      </c>
      <c r="B7" s="71"/>
      <c r="C7" s="71">
        <f>'Overview-Page 1'!I10</f>
        <v>0</v>
      </c>
      <c r="D7" s="71">
        <f>C7</f>
        <v>0</v>
      </c>
      <c r="E7" s="71">
        <f>D7</f>
        <v>0</v>
      </c>
    </row>
    <row r="8" spans="1:9">
      <c r="A8" s="200" t="s">
        <v>116</v>
      </c>
      <c r="B8" s="166"/>
      <c r="C8" s="167" t="e">
        <f>C6/C7/4</f>
        <v>#DIV/0!</v>
      </c>
      <c r="D8" s="167" t="e">
        <f>D6/D7/4</f>
        <v>#DIV/0!</v>
      </c>
      <c r="E8" s="167" t="e">
        <f>E6/E7/4</f>
        <v>#DIV/0!</v>
      </c>
    </row>
    <row r="9" spans="1:9">
      <c r="A9" s="71"/>
      <c r="B9" s="71"/>
      <c r="C9" s="71"/>
      <c r="D9" s="71"/>
      <c r="E9" s="71"/>
    </row>
    <row r="10" spans="1:9">
      <c r="A10" s="74" t="s">
        <v>305</v>
      </c>
      <c r="B10" s="88"/>
      <c r="C10" s="71"/>
      <c r="D10" s="71"/>
      <c r="E10" s="71"/>
    </row>
    <row r="11" spans="1:9">
      <c r="A11" s="241" t="s">
        <v>307</v>
      </c>
      <c r="B11" s="88" t="s">
        <v>320</v>
      </c>
      <c r="C11" s="72">
        <f>'Financial Projection-Page 3'!F14</f>
        <v>0</v>
      </c>
      <c r="D11" s="72">
        <f>'Financial Projection-Page 3'!G14</f>
        <v>0</v>
      </c>
      <c r="E11" s="72">
        <f>'Financial Projection-Page 3'!H14</f>
        <v>0</v>
      </c>
    </row>
    <row r="12" spans="1:9">
      <c r="A12" s="241" t="s">
        <v>306</v>
      </c>
      <c r="B12" s="88" t="s">
        <v>321</v>
      </c>
      <c r="C12" s="72">
        <f>'Financial Projection-Page 3'!F64</f>
        <v>0</v>
      </c>
      <c r="D12" s="72">
        <f>'Financial Projection-Page 3'!G64</f>
        <v>0</v>
      </c>
      <c r="E12" s="72">
        <f>'Financial Projection-Page 3'!H64</f>
        <v>0</v>
      </c>
    </row>
    <row r="13" spans="1:9">
      <c r="A13" s="241" t="s">
        <v>308</v>
      </c>
      <c r="B13" s="88" t="s">
        <v>322</v>
      </c>
      <c r="C13" s="72">
        <f>'Financial Projection-Page 3'!F55+'Financial Projection-Page 3'!F56</f>
        <v>0</v>
      </c>
      <c r="D13" s="72">
        <f>'Financial Projection-Page 3'!G55+'Financial Projection-Page 3'!G56</f>
        <v>0</v>
      </c>
      <c r="E13" s="72">
        <f>'Financial Projection-Page 3'!H55+'Financial Projection-Page 3'!H56</f>
        <v>0</v>
      </c>
    </row>
    <row r="14" spans="1:9">
      <c r="A14" s="241" t="s">
        <v>152</v>
      </c>
      <c r="B14" s="88" t="s">
        <v>323</v>
      </c>
      <c r="C14" s="72">
        <f>'Financial Projection-Page 3'!F52</f>
        <v>0</v>
      </c>
      <c r="D14" s="72">
        <f>'Financial Projection-Page 3'!G52</f>
        <v>0</v>
      </c>
      <c r="E14" s="72">
        <f>'Financial Projection-Page 3'!H52</f>
        <v>0</v>
      </c>
    </row>
    <row r="15" spans="1:9">
      <c r="A15" s="73" t="s">
        <v>309</v>
      </c>
      <c r="B15" s="88" t="s">
        <v>324</v>
      </c>
      <c r="C15" s="72">
        <f>SUM(C11:C13)</f>
        <v>0</v>
      </c>
      <c r="D15" s="72">
        <f>SUM(D11:D13)</f>
        <v>0</v>
      </c>
      <c r="E15" s="72">
        <f>SUM(E11:E13)</f>
        <v>0</v>
      </c>
      <c r="G15" s="244"/>
      <c r="H15" s="244"/>
      <c r="I15" s="244"/>
    </row>
    <row r="16" spans="1:9">
      <c r="A16" s="73" t="s">
        <v>310</v>
      </c>
      <c r="B16" s="242" t="s">
        <v>325</v>
      </c>
      <c r="C16" s="136" t="e">
        <f>C15/C12</f>
        <v>#DIV/0!</v>
      </c>
      <c r="D16" s="136" t="e">
        <f t="shared" ref="D16:E16" si="0">D15/D12</f>
        <v>#DIV/0!</v>
      </c>
      <c r="E16" s="136" t="e">
        <f t="shared" si="0"/>
        <v>#DIV/0!</v>
      </c>
      <c r="G16" s="245"/>
      <c r="H16" s="245"/>
      <c r="I16" s="245"/>
    </row>
    <row r="17" spans="1:9">
      <c r="A17" s="73" t="s">
        <v>196</v>
      </c>
      <c r="B17" s="242" t="s">
        <v>331</v>
      </c>
      <c r="C17" s="135" t="e">
        <f>C33</f>
        <v>#DIV/0!</v>
      </c>
      <c r="D17" s="135" t="e">
        <f t="shared" ref="D17:E17" si="1">D33</f>
        <v>#DIV/0!</v>
      </c>
      <c r="E17" s="135" t="e">
        <f t="shared" si="1"/>
        <v>#DIV/0!</v>
      </c>
      <c r="G17" s="246"/>
      <c r="H17" s="246"/>
      <c r="I17" s="246"/>
    </row>
    <row r="18" spans="1:9">
      <c r="A18" s="165" t="s">
        <v>330</v>
      </c>
      <c r="B18" s="243" t="s">
        <v>332</v>
      </c>
      <c r="C18" s="167" t="e">
        <f>C17*C16</f>
        <v>#DIV/0!</v>
      </c>
      <c r="D18" s="167" t="e">
        <f>D17*D16</f>
        <v>#DIV/0!</v>
      </c>
      <c r="E18" s="167" t="e">
        <f>E17*E16</f>
        <v>#DIV/0!</v>
      </c>
      <c r="G18" s="247"/>
      <c r="H18" s="247"/>
      <c r="I18" s="247"/>
    </row>
    <row r="19" spans="1:9">
      <c r="A19" s="74" t="s">
        <v>326</v>
      </c>
      <c r="B19" s="71"/>
      <c r="C19" s="106">
        <f>'Overview-Page 1'!I39</f>
        <v>0</v>
      </c>
      <c r="D19" s="106">
        <f>'Overview-Page 1'!J39</f>
        <v>0</v>
      </c>
      <c r="E19" s="106">
        <f>'Overview-Page 1'!K39</f>
        <v>0</v>
      </c>
    </row>
    <row r="20" spans="1:9">
      <c r="A20" s="73" t="s">
        <v>152</v>
      </c>
      <c r="B20" s="71"/>
      <c r="C20" s="72" t="e">
        <f>C18*C19</f>
        <v>#DIV/0!</v>
      </c>
      <c r="D20" s="72" t="e">
        <f>D18*D19</f>
        <v>#DIV/0!</v>
      </c>
      <c r="E20" s="72" t="e">
        <f>E18*E19</f>
        <v>#DIV/0!</v>
      </c>
    </row>
    <row r="21" spans="1:9">
      <c r="A21" s="71"/>
      <c r="B21" s="71"/>
      <c r="C21" s="71"/>
      <c r="D21" s="71"/>
      <c r="E21" s="71"/>
    </row>
    <row r="22" spans="1:9">
      <c r="A22" s="74" t="s">
        <v>108</v>
      </c>
      <c r="B22" s="71"/>
      <c r="C22" s="71"/>
      <c r="D22" s="71"/>
      <c r="E22" s="71"/>
    </row>
    <row r="23" spans="1:9">
      <c r="A23" s="88" t="s">
        <v>206</v>
      </c>
      <c r="B23" s="71"/>
      <c r="C23" s="71"/>
      <c r="D23" s="71"/>
      <c r="E23" s="71"/>
    </row>
    <row r="24" spans="1:9">
      <c r="A24" s="73" t="s">
        <v>192</v>
      </c>
      <c r="B24" s="71"/>
      <c r="C24" s="72">
        <f>'Financial Projection-Page 3'!F62</f>
        <v>0</v>
      </c>
      <c r="D24" s="72">
        <f>'Financial Projection-Page 3'!G62</f>
        <v>0</v>
      </c>
      <c r="E24" s="72">
        <f>'Financial Projection-Page 3'!H62</f>
        <v>0</v>
      </c>
    </row>
    <row r="25" spans="1:9">
      <c r="A25" s="73" t="s">
        <v>193</v>
      </c>
      <c r="B25" s="71"/>
      <c r="C25" s="72">
        <f>'Financial Projection-Page 3'!F63</f>
        <v>0</v>
      </c>
      <c r="D25" s="72">
        <f>'Financial Projection-Page 3'!G63</f>
        <v>0</v>
      </c>
      <c r="E25" s="72">
        <f>'Financial Projection-Page 3'!H63</f>
        <v>0</v>
      </c>
    </row>
    <row r="26" spans="1:9">
      <c r="A26" s="73" t="s">
        <v>194</v>
      </c>
      <c r="B26" s="71"/>
      <c r="C26" s="72">
        <f>(C24)+(C25*0.5)</f>
        <v>0</v>
      </c>
      <c r="D26" s="72">
        <f>(D24)+(D25*0.5)</f>
        <v>0</v>
      </c>
      <c r="E26" s="72">
        <f>(E24)+(E25*0.5)</f>
        <v>0</v>
      </c>
    </row>
    <row r="27" spans="1:9">
      <c r="A27" s="73" t="s">
        <v>327</v>
      </c>
      <c r="B27" s="71"/>
      <c r="C27" s="106" t="e">
        <f>#REF!-C19</f>
        <v>#REF!</v>
      </c>
      <c r="D27" s="106" t="e">
        <f>#REF!-D19</f>
        <v>#REF!</v>
      </c>
      <c r="E27" s="106" t="e">
        <f>#REF!-E19</f>
        <v>#REF!</v>
      </c>
    </row>
    <row r="28" spans="1:9">
      <c r="A28" s="200" t="s">
        <v>205</v>
      </c>
      <c r="B28" s="166"/>
      <c r="C28" s="167" t="e">
        <f>C26/C27</f>
        <v>#REF!</v>
      </c>
      <c r="D28" s="167" t="e">
        <f>D26/D27</f>
        <v>#REF!</v>
      </c>
      <c r="E28" s="167" t="e">
        <f>E26/E27</f>
        <v>#REF!</v>
      </c>
    </row>
    <row r="29" spans="1:9">
      <c r="A29" s="88" t="s">
        <v>191</v>
      </c>
      <c r="B29" s="71"/>
      <c r="C29" s="71"/>
      <c r="D29" s="71"/>
      <c r="E29" s="71"/>
    </row>
    <row r="30" spans="1:9">
      <c r="A30" s="73" t="s">
        <v>209</v>
      </c>
      <c r="B30" s="71"/>
      <c r="C30" s="72">
        <f>C25*0.5</f>
        <v>0</v>
      </c>
      <c r="D30" s="72">
        <f t="shared" ref="D30:E30" si="2">D25*0.5</f>
        <v>0</v>
      </c>
      <c r="E30" s="72">
        <f t="shared" si="2"/>
        <v>0</v>
      </c>
    </row>
    <row r="31" spans="1:9">
      <c r="A31" s="73" t="s">
        <v>328</v>
      </c>
      <c r="B31" s="71"/>
      <c r="C31" s="106">
        <f>'Overview-Page 1'!I37</f>
        <v>0</v>
      </c>
      <c r="D31" s="106">
        <f>'Overview-Page 1'!J37</f>
        <v>0</v>
      </c>
      <c r="E31" s="106">
        <f>'Overview-Page 1'!K37</f>
        <v>0</v>
      </c>
    </row>
    <row r="32" spans="1:9">
      <c r="A32" s="73" t="s">
        <v>195</v>
      </c>
      <c r="B32" s="71"/>
      <c r="C32" s="135" t="e">
        <f>C30/C31</f>
        <v>#DIV/0!</v>
      </c>
      <c r="D32" s="135" t="e">
        <f t="shared" ref="D32:E32" si="3">D30/D31</f>
        <v>#DIV/0!</v>
      </c>
      <c r="E32" s="135" t="e">
        <f t="shared" si="3"/>
        <v>#DIV/0!</v>
      </c>
    </row>
    <row r="33" spans="1:5">
      <c r="A33" s="200" t="s">
        <v>196</v>
      </c>
      <c r="B33" s="166"/>
      <c r="C33" s="167" t="e">
        <f>C32+C28</f>
        <v>#DIV/0!</v>
      </c>
      <c r="D33" s="167" t="e">
        <f t="shared" ref="D33:E33" si="4">D32+D28</f>
        <v>#DIV/0!</v>
      </c>
      <c r="E33" s="167" t="e">
        <f t="shared" si="4"/>
        <v>#DIV/0!</v>
      </c>
    </row>
    <row r="34" spans="1:5">
      <c r="A34" s="73"/>
      <c r="B34" s="71"/>
      <c r="C34" s="71"/>
      <c r="D34" s="71"/>
      <c r="E34" s="71"/>
    </row>
    <row r="35" spans="1:5">
      <c r="A35" s="74" t="s">
        <v>109</v>
      </c>
      <c r="B35" s="71"/>
      <c r="C35" s="71"/>
      <c r="D35" s="71"/>
      <c r="E35" s="71"/>
    </row>
    <row r="36" spans="1:5">
      <c r="A36" s="73" t="s">
        <v>110</v>
      </c>
      <c r="B36" s="71"/>
      <c r="C36" s="72">
        <f>'Financial Projection-Page 3'!F90</f>
        <v>0</v>
      </c>
      <c r="D36" s="72">
        <f>'Financial Projection-Page 3'!G90</f>
        <v>0</v>
      </c>
      <c r="E36" s="72">
        <f>'Financial Projection-Page 3'!H90</f>
        <v>0</v>
      </c>
    </row>
    <row r="37" spans="1:5">
      <c r="A37" s="73" t="s">
        <v>329</v>
      </c>
      <c r="B37" s="105"/>
      <c r="C37" s="106">
        <f>'Overview-Page 1'!I51</f>
        <v>0</v>
      </c>
      <c r="D37" s="106">
        <f>C37</f>
        <v>0</v>
      </c>
      <c r="E37" s="106">
        <f>D37</f>
        <v>0</v>
      </c>
    </row>
    <row r="38" spans="1:5">
      <c r="A38" s="200" t="s">
        <v>111</v>
      </c>
      <c r="B38" s="166"/>
      <c r="C38" s="167" t="e">
        <f>C36/C37</f>
        <v>#DIV/0!</v>
      </c>
      <c r="D38" s="167" t="e">
        <f>D36/D37</f>
        <v>#DIV/0!</v>
      </c>
      <c r="E38" s="167" t="e">
        <f>E36/E37</f>
        <v>#DIV/0!</v>
      </c>
    </row>
    <row r="44" spans="1:5" ht="30" customHeight="1">
      <c r="B44" s="259" t="s">
        <v>314</v>
      </c>
      <c r="C44" s="259"/>
      <c r="D44" s="259"/>
      <c r="E44" s="259"/>
    </row>
  </sheetData>
  <mergeCells count="1">
    <mergeCell ref="B44:E44"/>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H32"/>
  <sheetViews>
    <sheetView workbookViewId="0">
      <selection activeCell="E32" sqref="E32:H32"/>
    </sheetView>
  </sheetViews>
  <sheetFormatPr defaultRowHeight="15"/>
  <cols>
    <col min="1" max="1" width="48" customWidth="1"/>
    <col min="2" max="2" width="12.140625" customWidth="1"/>
    <col min="3" max="3" width="15" customWidth="1"/>
    <col min="4" max="4" width="8.140625" customWidth="1"/>
    <col min="5" max="5" width="14.85546875" customWidth="1"/>
    <col min="6" max="6" width="9" customWidth="1"/>
    <col min="7" max="7" width="14.42578125" customWidth="1"/>
    <col min="8" max="8" width="7.7109375" bestFit="1" customWidth="1"/>
  </cols>
  <sheetData>
    <row r="1" spans="1:8" ht="15" customHeight="1"/>
    <row r="2" spans="1:8" ht="15" customHeight="1">
      <c r="A2" s="164" t="s">
        <v>265</v>
      </c>
      <c r="B2" s="164"/>
      <c r="C2" s="164"/>
      <c r="D2" s="164"/>
      <c r="E2" s="298" t="s">
        <v>266</v>
      </c>
      <c r="F2" s="298"/>
      <c r="G2" s="298"/>
      <c r="H2" s="298"/>
    </row>
    <row r="3" spans="1:8" ht="15" customHeight="1">
      <c r="A3" s="168" t="s">
        <v>113</v>
      </c>
      <c r="B3" s="303" t="s">
        <v>114</v>
      </c>
      <c r="C3" s="304">
        <f>'WCS-Page 2'!F11</f>
        <v>1</v>
      </c>
      <c r="D3" s="169" t="s">
        <v>279</v>
      </c>
      <c r="E3" s="304">
        <f>'WCS-Page 2'!G11</f>
        <v>2</v>
      </c>
      <c r="F3" s="169" t="s">
        <v>279</v>
      </c>
      <c r="G3" s="304">
        <f>'WCS-Page 2'!H11</f>
        <v>3</v>
      </c>
      <c r="H3" s="169" t="s">
        <v>279</v>
      </c>
    </row>
    <row r="4" spans="1:8" ht="15" customHeight="1">
      <c r="A4" s="168" t="s">
        <v>125</v>
      </c>
      <c r="B4" s="303"/>
      <c r="C4" s="305"/>
      <c r="D4" s="169" t="s">
        <v>280</v>
      </c>
      <c r="E4" s="305"/>
      <c r="F4" s="169" t="s">
        <v>280</v>
      </c>
      <c r="G4" s="305"/>
      <c r="H4" s="169" t="s">
        <v>280</v>
      </c>
    </row>
    <row r="5" spans="1:8" ht="15" customHeight="1">
      <c r="A5" s="181" t="s">
        <v>116</v>
      </c>
      <c r="B5" s="182">
        <f>'Overview-Page 1'!H54</f>
        <v>0</v>
      </c>
      <c r="C5" s="182" t="e">
        <f>'Rate Calculator- Page5'!C8</f>
        <v>#DIV/0!</v>
      </c>
      <c r="D5" s="183" t="e">
        <f>(C5-B5)/B5</f>
        <v>#DIV/0!</v>
      </c>
      <c r="E5" s="182" t="e">
        <f>'Rate Calculator- Page5'!D8</f>
        <v>#DIV/0!</v>
      </c>
      <c r="F5" s="183" t="e">
        <f>(E5-C5)/C5</f>
        <v>#DIV/0!</v>
      </c>
      <c r="G5" s="182" t="e">
        <f>'Rate Calculator- Page5'!E8</f>
        <v>#DIV/0!</v>
      </c>
      <c r="H5" s="183" t="e">
        <f>(G5-E5)/E5</f>
        <v>#DIV/0!</v>
      </c>
    </row>
    <row r="6" spans="1:8" ht="15" customHeight="1">
      <c r="A6" s="178" t="s">
        <v>115</v>
      </c>
      <c r="B6" s="168"/>
      <c r="C6" s="172"/>
      <c r="D6" s="170"/>
      <c r="E6" s="173"/>
      <c r="F6" s="170"/>
      <c r="G6" s="173"/>
      <c r="H6" s="171"/>
    </row>
    <row r="7" spans="1:8" ht="15" customHeight="1">
      <c r="A7" s="184" t="s">
        <v>207</v>
      </c>
      <c r="B7" s="182">
        <f>'Overview-Page 1'!H56</f>
        <v>0</v>
      </c>
      <c r="C7" s="182" t="e">
        <f>'Rate Calculator- Page5'!C33</f>
        <v>#DIV/0!</v>
      </c>
      <c r="D7" s="183" t="e">
        <f t="shared" ref="D7:D15" si="0">(C7-B7)/B7</f>
        <v>#DIV/0!</v>
      </c>
      <c r="E7" s="182" t="e">
        <f>'Rate Calculator- Page5'!D33</f>
        <v>#DIV/0!</v>
      </c>
      <c r="F7" s="183" t="e">
        <f>(E7-C7)/C7</f>
        <v>#DIV/0!</v>
      </c>
      <c r="G7" s="182" t="e">
        <f>'Rate Calculator- Page5'!E33</f>
        <v>#DIV/0!</v>
      </c>
      <c r="H7" s="183" t="e">
        <f t="shared" ref="H7:H13" si="1">(G7-E7)/E7</f>
        <v>#DIV/0!</v>
      </c>
    </row>
    <row r="8" spans="1:8" ht="15" customHeight="1">
      <c r="A8" s="174" t="s">
        <v>208</v>
      </c>
      <c r="B8" s="175">
        <f>'Overview-Page 1'!H57</f>
        <v>0</v>
      </c>
      <c r="C8" s="175" t="e">
        <f>'Rate Calculator- Page5'!C28</f>
        <v>#REF!</v>
      </c>
      <c r="D8" s="176" t="e">
        <f t="shared" si="0"/>
        <v>#REF!</v>
      </c>
      <c r="E8" s="175" t="e">
        <f>'Rate Calculator- Page5'!D28</f>
        <v>#REF!</v>
      </c>
      <c r="F8" s="176" t="e">
        <f t="shared" ref="F8:F15" si="2">(E8-C8)/C8</f>
        <v>#REF!</v>
      </c>
      <c r="G8" s="175" t="e">
        <f>'Rate Calculator- Page5'!E28</f>
        <v>#REF!</v>
      </c>
      <c r="H8" s="177" t="e">
        <f t="shared" si="1"/>
        <v>#REF!</v>
      </c>
    </row>
    <row r="9" spans="1:8" ht="15" customHeight="1">
      <c r="A9" s="185" t="s">
        <v>197</v>
      </c>
      <c r="B9" s="182">
        <f>'Overview-Page 1'!H58</f>
        <v>0</v>
      </c>
      <c r="C9" s="182" t="e">
        <f>'Rate Calculator- Page5'!C38</f>
        <v>#DIV/0!</v>
      </c>
      <c r="D9" s="183" t="e">
        <f t="shared" si="0"/>
        <v>#DIV/0!</v>
      </c>
      <c r="E9" s="182" t="e">
        <f>'Rate Calculator- Page5'!D38</f>
        <v>#DIV/0!</v>
      </c>
      <c r="F9" s="183" t="e">
        <f t="shared" si="2"/>
        <v>#DIV/0!</v>
      </c>
      <c r="G9" s="182" t="e">
        <f>'Rate Calculator- Page5'!E38</f>
        <v>#DIV/0!</v>
      </c>
      <c r="H9" s="183" t="e">
        <f t="shared" si="1"/>
        <v>#DIV/0!</v>
      </c>
    </row>
    <row r="10" spans="1:8" ht="15" customHeight="1">
      <c r="A10" s="179" t="s">
        <v>117</v>
      </c>
      <c r="B10" s="175">
        <f>(B7+B9)*'Overview-Page 1'!E19+B5</f>
        <v>0</v>
      </c>
      <c r="C10" s="175" t="e">
        <f>(C7+C9)*'Overview-Page 1'!E19+C5</f>
        <v>#DIV/0!</v>
      </c>
      <c r="D10" s="176" t="e">
        <f t="shared" si="0"/>
        <v>#DIV/0!</v>
      </c>
      <c r="E10" s="175" t="e">
        <f>(E7+E9)*'Overview-Page 1'!E19+E5</f>
        <v>#DIV/0!</v>
      </c>
      <c r="F10" s="176" t="e">
        <f t="shared" si="2"/>
        <v>#DIV/0!</v>
      </c>
      <c r="G10" s="175" t="e">
        <f>(G7+G9)*'Overview-Page 1'!E19+G5</f>
        <v>#DIV/0!</v>
      </c>
      <c r="H10" s="177" t="e">
        <f t="shared" si="1"/>
        <v>#DIV/0!</v>
      </c>
    </row>
    <row r="11" spans="1:8" ht="15" customHeight="1">
      <c r="A11" s="181" t="s">
        <v>211</v>
      </c>
      <c r="B11" s="186">
        <f>((B7+B9)*77*4)+(B5*4)</f>
        <v>0</v>
      </c>
      <c r="C11" s="186" t="e">
        <f>((C7+C9)*77*4)+(C5*4)</f>
        <v>#DIV/0!</v>
      </c>
      <c r="D11" s="183" t="e">
        <f t="shared" si="0"/>
        <v>#DIV/0!</v>
      </c>
      <c r="E11" s="186" t="e">
        <f>((E7+E9)*77*4)+(E5*4)</f>
        <v>#DIV/0!</v>
      </c>
      <c r="F11" s="183" t="e">
        <f t="shared" si="2"/>
        <v>#DIV/0!</v>
      </c>
      <c r="G11" s="186" t="e">
        <f>((G7+G9)*77*4)+(G5*4)</f>
        <v>#DIV/0!</v>
      </c>
      <c r="H11" s="183" t="e">
        <f t="shared" si="1"/>
        <v>#DIV/0!</v>
      </c>
    </row>
    <row r="12" spans="1:8" ht="15" customHeight="1">
      <c r="A12" s="179" t="s">
        <v>214</v>
      </c>
      <c r="B12" s="175">
        <f>B9*'Overview-Page 1'!H30+'Table of Proposed Rates- Page 6'!B5</f>
        <v>0</v>
      </c>
      <c r="C12" s="175" t="e">
        <f>C9*'Overview-Page 1'!J30+'Table of Proposed Rates- Page 6'!C5</f>
        <v>#DIV/0!</v>
      </c>
      <c r="D12" s="176" t="e">
        <f t="shared" si="0"/>
        <v>#DIV/0!</v>
      </c>
      <c r="E12" s="175" t="e">
        <f>E9*'Overview-Page 1'!I30+'Table of Proposed Rates- Page 6'!E5</f>
        <v>#DIV/0!</v>
      </c>
      <c r="F12" s="176" t="e">
        <f t="shared" si="2"/>
        <v>#DIV/0!</v>
      </c>
      <c r="G12" s="175" t="e">
        <f>G9*'Overview-Page 1'!K30+'Table of Proposed Rates- Page 6'!G5</f>
        <v>#DIV/0!</v>
      </c>
      <c r="H12" s="177" t="e">
        <f t="shared" si="1"/>
        <v>#DIV/0!</v>
      </c>
    </row>
    <row r="13" spans="1:8" ht="15" customHeight="1">
      <c r="A13" s="181" t="s">
        <v>118</v>
      </c>
      <c r="B13" s="182">
        <f>'Overview-Page 1'!H59</f>
        <v>0</v>
      </c>
      <c r="C13" s="182" t="e">
        <f>'Rate Calculator- Page5'!C18</f>
        <v>#DIV/0!</v>
      </c>
      <c r="D13" s="183" t="e">
        <f t="shared" si="0"/>
        <v>#DIV/0!</v>
      </c>
      <c r="E13" s="182" t="e">
        <f>'Rate Calculator- Page5'!D18</f>
        <v>#DIV/0!</v>
      </c>
      <c r="F13" s="183" t="e">
        <f t="shared" si="2"/>
        <v>#DIV/0!</v>
      </c>
      <c r="G13" s="182" t="e">
        <f>'Rate Calculator- Page5'!E18</f>
        <v>#DIV/0!</v>
      </c>
      <c r="H13" s="183" t="e">
        <f t="shared" si="1"/>
        <v>#DIV/0!</v>
      </c>
    </row>
    <row r="14" spans="1:8" ht="15" customHeight="1">
      <c r="A14" s="179" t="s">
        <v>119</v>
      </c>
      <c r="B14" s="175">
        <f>'Overview-Page 1'!H14</f>
        <v>0</v>
      </c>
      <c r="C14" s="180">
        <f>'Overview-Page 1'!J14</f>
        <v>0</v>
      </c>
      <c r="D14" s="176" t="e">
        <f t="shared" si="0"/>
        <v>#DIV/0!</v>
      </c>
      <c r="E14" s="180">
        <f>'Overview-Page 1'!J14</f>
        <v>0</v>
      </c>
      <c r="F14" s="176" t="e">
        <f t="shared" si="2"/>
        <v>#DIV/0!</v>
      </c>
      <c r="G14" s="180">
        <f>'Overview-Page 1'!K14</f>
        <v>0</v>
      </c>
      <c r="H14" s="177" t="e">
        <f>(G14-E14)/E14</f>
        <v>#DIV/0!</v>
      </c>
    </row>
    <row r="15" spans="1:8" s="131" customFormat="1" ht="15" customHeight="1">
      <c r="A15" s="201" t="s">
        <v>120</v>
      </c>
      <c r="B15" s="202">
        <f>'Overview-Page 1'!H13</f>
        <v>0</v>
      </c>
      <c r="C15" s="203">
        <f>'Overview-Page 1'!I13</f>
        <v>0</v>
      </c>
      <c r="D15" s="204" t="e">
        <f t="shared" si="0"/>
        <v>#DIV/0!</v>
      </c>
      <c r="E15" s="203">
        <f>'Overview-Page 1'!J13</f>
        <v>0</v>
      </c>
      <c r="F15" s="204" t="e">
        <f t="shared" si="2"/>
        <v>#DIV/0!</v>
      </c>
      <c r="G15" s="203">
        <f>'Overview-Page 1'!K13</f>
        <v>0</v>
      </c>
      <c r="H15" s="204" t="e">
        <f>(G15-E15)/E15</f>
        <v>#DIV/0!</v>
      </c>
    </row>
    <row r="16" spans="1:8" ht="15" customHeight="1">
      <c r="A16" s="301" t="s">
        <v>132</v>
      </c>
      <c r="B16" s="302"/>
      <c r="C16" s="302"/>
      <c r="D16" s="302"/>
      <c r="E16" s="302"/>
      <c r="F16" s="302"/>
      <c r="G16" s="302"/>
      <c r="H16" s="209"/>
    </row>
    <row r="17" spans="1:8">
      <c r="A17" s="299" t="s">
        <v>212</v>
      </c>
      <c r="B17" s="300"/>
      <c r="C17" s="300"/>
      <c r="D17" s="300"/>
      <c r="E17" s="300"/>
      <c r="F17" s="300"/>
      <c r="G17" s="300"/>
      <c r="H17" s="205"/>
    </row>
    <row r="18" spans="1:8">
      <c r="A18" s="206" t="s">
        <v>213</v>
      </c>
      <c r="B18" s="207">
        <f>[2]overview!H30</f>
        <v>0</v>
      </c>
      <c r="C18" s="208"/>
      <c r="D18" s="208"/>
      <c r="E18" s="208"/>
      <c r="F18" s="208"/>
      <c r="G18" s="208"/>
      <c r="H18" s="205"/>
    </row>
    <row r="32" spans="1:8" ht="25.5" customHeight="1">
      <c r="E32" s="259" t="s">
        <v>314</v>
      </c>
      <c r="F32" s="259"/>
      <c r="G32" s="259"/>
      <c r="H32" s="259"/>
    </row>
  </sheetData>
  <mergeCells count="8">
    <mergeCell ref="E32:H32"/>
    <mergeCell ref="E2:H2"/>
    <mergeCell ref="A17:G17"/>
    <mergeCell ref="A16:G16"/>
    <mergeCell ref="B3:B4"/>
    <mergeCell ref="C3:C4"/>
    <mergeCell ref="E3:E4"/>
    <mergeCell ref="G3:G4"/>
  </mergeCells>
  <pageMargins left="0.41" right="0.44" top="0.74803149606299213" bottom="0.74803149606299213" header="0.31496062992125984" footer="0.31496062992125984"/>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G46"/>
  <sheetViews>
    <sheetView workbookViewId="0">
      <selection activeCell="H30" sqref="H30"/>
    </sheetView>
  </sheetViews>
  <sheetFormatPr defaultRowHeight="15"/>
  <cols>
    <col min="3" max="3" width="15.28515625" style="87" customWidth="1"/>
    <col min="4" max="4" width="13.7109375" style="94" customWidth="1"/>
    <col min="5" max="5" width="15.85546875" style="94" customWidth="1"/>
    <col min="6" max="6" width="15.28515625" style="94" customWidth="1"/>
    <col min="7" max="7" width="12.42578125" style="94" customWidth="1"/>
  </cols>
  <sheetData>
    <row r="1" spans="1:7">
      <c r="A1" s="164" t="s">
        <v>265</v>
      </c>
      <c r="C1"/>
      <c r="D1"/>
      <c r="F1" s="306" t="s">
        <v>267</v>
      </c>
      <c r="G1" s="306"/>
    </row>
    <row r="2" spans="1:7">
      <c r="A2" t="s">
        <v>87</v>
      </c>
      <c r="C2"/>
      <c r="D2"/>
      <c r="G2"/>
    </row>
    <row r="3" spans="1:7" ht="45">
      <c r="A3" s="77" t="s">
        <v>134</v>
      </c>
      <c r="B3" s="77" t="s">
        <v>135</v>
      </c>
      <c r="C3" s="77" t="s">
        <v>136</v>
      </c>
      <c r="D3" s="95" t="s">
        <v>137</v>
      </c>
      <c r="E3" s="96" t="s">
        <v>115</v>
      </c>
      <c r="F3" s="96" t="s">
        <v>29</v>
      </c>
      <c r="G3" s="97" t="s">
        <v>138</v>
      </c>
    </row>
    <row r="4" spans="1:7">
      <c r="A4" s="79"/>
      <c r="B4" s="21"/>
      <c r="C4" s="79"/>
      <c r="D4" s="98"/>
      <c r="E4" s="98"/>
      <c r="F4" s="98"/>
      <c r="G4" s="98"/>
    </row>
    <row r="5" spans="1:7">
      <c r="A5" s="78" t="s">
        <v>139</v>
      </c>
      <c r="B5" s="79">
        <v>1</v>
      </c>
      <c r="C5" s="92">
        <v>14</v>
      </c>
      <c r="D5" s="99">
        <f>'Table of Proposed Rates- Page 6'!B5</f>
        <v>0</v>
      </c>
      <c r="E5" s="100">
        <f>'Table of Proposed Rates- Page 6'!$B$7*C5/1</f>
        <v>0</v>
      </c>
      <c r="F5" s="100">
        <f>'Table of Proposed Rates- Page 6'!$B$9*C5/1</f>
        <v>0</v>
      </c>
      <c r="G5" s="101">
        <f>SUM(D5:F5)</f>
        <v>0</v>
      </c>
    </row>
    <row r="6" spans="1:7">
      <c r="A6" s="78" t="s">
        <v>140</v>
      </c>
      <c r="B6" s="79">
        <v>2</v>
      </c>
      <c r="C6" s="92">
        <v>27</v>
      </c>
      <c r="D6" s="99">
        <f>D5</f>
        <v>0</v>
      </c>
      <c r="E6" s="100">
        <f>'Table of Proposed Rates- Page 6'!$B$7*C6/1</f>
        <v>0</v>
      </c>
      <c r="F6" s="100">
        <f>'Table of Proposed Rates- Page 6'!$B$9*C6/1</f>
        <v>0</v>
      </c>
      <c r="G6" s="101">
        <f>SUM(D6:F6)</f>
        <v>0</v>
      </c>
    </row>
    <row r="7" spans="1:7">
      <c r="A7" s="79">
        <v>1</v>
      </c>
      <c r="B7" s="79">
        <v>4</v>
      </c>
      <c r="C7" s="92">
        <v>55</v>
      </c>
      <c r="D7" s="99">
        <f t="shared" ref="D7:D12" si="0">D6</f>
        <v>0</v>
      </c>
      <c r="E7" s="100">
        <f>'Table of Proposed Rates- Page 6'!$B$7*C7/1</f>
        <v>0</v>
      </c>
      <c r="F7" s="100">
        <f>'Table of Proposed Rates- Page 6'!$B$9*C7/1</f>
        <v>0</v>
      </c>
      <c r="G7" s="101">
        <f>SUM(D7:F7)</f>
        <v>0</v>
      </c>
    </row>
    <row r="8" spans="1:7">
      <c r="A8" s="80">
        <v>1.25</v>
      </c>
      <c r="B8" s="79">
        <v>10</v>
      </c>
      <c r="C8" s="92">
        <v>140</v>
      </c>
      <c r="D8" s="99">
        <f t="shared" si="0"/>
        <v>0</v>
      </c>
      <c r="E8" s="100">
        <f>'Table of Proposed Rates- Page 6'!$B$7*C8/1</f>
        <v>0</v>
      </c>
      <c r="F8" s="100">
        <f>'Table of Proposed Rates- Page 6'!$B$9*C8/1</f>
        <v>0</v>
      </c>
      <c r="G8" s="101">
        <f>SUM(D8:F8)</f>
        <v>0</v>
      </c>
    </row>
    <row r="9" spans="1:7">
      <c r="A9" s="79">
        <v>2</v>
      </c>
      <c r="B9" s="79">
        <v>25</v>
      </c>
      <c r="C9" s="92">
        <v>341</v>
      </c>
      <c r="D9" s="99">
        <f t="shared" si="0"/>
        <v>0</v>
      </c>
      <c r="E9" s="100">
        <f>'Table of Proposed Rates- Page 6'!$B$7*C9/1</f>
        <v>0</v>
      </c>
      <c r="F9" s="100">
        <f>'Table of Proposed Rates- Page 6'!$B$9*C9/1</f>
        <v>0</v>
      </c>
      <c r="G9" s="101">
        <f>SUM(D9:F9)</f>
        <v>0</v>
      </c>
    </row>
    <row r="10" spans="1:7">
      <c r="A10" s="83">
        <v>3</v>
      </c>
      <c r="B10" s="82">
        <v>45</v>
      </c>
      <c r="C10" s="92">
        <v>614</v>
      </c>
      <c r="D10" s="99">
        <f t="shared" si="0"/>
        <v>0</v>
      </c>
      <c r="E10" s="100">
        <f>('Table of Proposed Rates- Page 6'!$B$7*'Overview-Page 1'!$H$36/1)+(C10-'Overview-Page 1'!$H$36)/1*'Table of Proposed Rates- Page 6'!$B$8</f>
        <v>0</v>
      </c>
      <c r="F10" s="100">
        <f>'Table of Proposed Rates- Page 6'!$B$9*C10/1</f>
        <v>0</v>
      </c>
      <c r="G10" s="101">
        <f t="shared" ref="G10:G12" si="1">SUM(D10:F10)</f>
        <v>0</v>
      </c>
    </row>
    <row r="11" spans="1:7">
      <c r="A11" s="83">
        <v>4</v>
      </c>
      <c r="B11" s="82">
        <v>90</v>
      </c>
      <c r="C11" s="92">
        <v>1227</v>
      </c>
      <c r="D11" s="99">
        <f t="shared" si="0"/>
        <v>0</v>
      </c>
      <c r="E11" s="100">
        <f>('Table of Proposed Rates- Page 6'!$B$7*'Overview-Page 1'!$H$36/1)+(C11-'Overview-Page 1'!$H$36)/1*'Table of Proposed Rates- Page 6'!$B$8</f>
        <v>0</v>
      </c>
      <c r="F11" s="100">
        <f>'Table of Proposed Rates- Page 6'!$B$9*C11/1</f>
        <v>0</v>
      </c>
      <c r="G11" s="101">
        <f t="shared" si="1"/>
        <v>0</v>
      </c>
    </row>
    <row r="12" spans="1:7">
      <c r="A12" s="83">
        <v>6</v>
      </c>
      <c r="B12" s="82">
        <v>170</v>
      </c>
      <c r="C12" s="92">
        <v>2319</v>
      </c>
      <c r="D12" s="99">
        <f t="shared" si="0"/>
        <v>0</v>
      </c>
      <c r="E12" s="100">
        <f>('Table of Proposed Rates- Page 6'!$B$7*'Overview-Page 1'!$H$36/1)+(C12-'Overview-Page 1'!$H$36)/1*'Table of Proposed Rates- Page 6'!$B$8</f>
        <v>0</v>
      </c>
      <c r="F12" s="100">
        <f>'Table of Proposed Rates- Page 6'!$B$9*C12/1</f>
        <v>0</v>
      </c>
      <c r="G12" s="101">
        <f t="shared" si="1"/>
        <v>0</v>
      </c>
    </row>
    <row r="13" spans="1:7">
      <c r="A13" s="76"/>
      <c r="B13" s="76"/>
      <c r="C13" s="93"/>
      <c r="D13" s="102"/>
      <c r="G13" s="103"/>
    </row>
    <row r="14" spans="1:7">
      <c r="A14" s="81" t="s">
        <v>141</v>
      </c>
      <c r="B14" s="18"/>
      <c r="C14" s="76"/>
      <c r="D14" s="104"/>
      <c r="E14" s="104"/>
      <c r="F14" s="104"/>
      <c r="G14" s="104"/>
    </row>
    <row r="15" spans="1:7" ht="45">
      <c r="A15" s="77" t="s">
        <v>134</v>
      </c>
      <c r="B15" s="77" t="s">
        <v>135</v>
      </c>
      <c r="C15" s="77" t="s">
        <v>136</v>
      </c>
      <c r="D15" s="95" t="s">
        <v>137</v>
      </c>
      <c r="E15" s="96" t="s">
        <v>115</v>
      </c>
      <c r="F15" s="96" t="s">
        <v>29</v>
      </c>
      <c r="G15" s="97" t="s">
        <v>138</v>
      </c>
    </row>
    <row r="16" spans="1:7">
      <c r="A16" s="78" t="s">
        <v>139</v>
      </c>
      <c r="B16" s="79">
        <v>1</v>
      </c>
      <c r="C16" s="92">
        <v>14</v>
      </c>
      <c r="D16" s="99" t="e">
        <f>'Table of Proposed Rates- Page 6'!E5</f>
        <v>#DIV/0!</v>
      </c>
      <c r="E16" s="100" t="e">
        <f>'Table of Proposed Rates- Page 6'!$C$7*C16/1</f>
        <v>#DIV/0!</v>
      </c>
      <c r="F16" s="100" t="e">
        <f>'Table of Proposed Rates- Page 6'!$C$9*C16/1</f>
        <v>#DIV/0!</v>
      </c>
      <c r="G16" s="101" t="e">
        <f t="shared" ref="G16:G20" si="2">SUM(D16:F16)</f>
        <v>#DIV/0!</v>
      </c>
    </row>
    <row r="17" spans="1:7">
      <c r="A17" s="78" t="s">
        <v>140</v>
      </c>
      <c r="B17" s="79">
        <v>2</v>
      </c>
      <c r="C17" s="92">
        <v>27</v>
      </c>
      <c r="D17" s="99" t="e">
        <f t="shared" ref="D17:D23" si="3">D16</f>
        <v>#DIV/0!</v>
      </c>
      <c r="E17" s="100" t="e">
        <f>'Table of Proposed Rates- Page 6'!$C$7*C17/1</f>
        <v>#DIV/0!</v>
      </c>
      <c r="F17" s="100" t="e">
        <f>'Table of Proposed Rates- Page 6'!$C$9*C17/1</f>
        <v>#DIV/0!</v>
      </c>
      <c r="G17" s="101" t="e">
        <f t="shared" si="2"/>
        <v>#DIV/0!</v>
      </c>
    </row>
    <row r="18" spans="1:7">
      <c r="A18" s="79">
        <v>1</v>
      </c>
      <c r="B18" s="79">
        <v>4</v>
      </c>
      <c r="C18" s="92">
        <v>55</v>
      </c>
      <c r="D18" s="99" t="e">
        <f t="shared" si="3"/>
        <v>#DIV/0!</v>
      </c>
      <c r="E18" s="100" t="e">
        <f>'Table of Proposed Rates- Page 6'!$C$7*C18/1</f>
        <v>#DIV/0!</v>
      </c>
      <c r="F18" s="100" t="e">
        <f>'Table of Proposed Rates- Page 6'!$C$9*C18/1</f>
        <v>#DIV/0!</v>
      </c>
      <c r="G18" s="101" t="e">
        <f t="shared" si="2"/>
        <v>#DIV/0!</v>
      </c>
    </row>
    <row r="19" spans="1:7">
      <c r="A19" s="80">
        <v>1.25</v>
      </c>
      <c r="B19" s="79">
        <v>10</v>
      </c>
      <c r="C19" s="92">
        <v>140</v>
      </c>
      <c r="D19" s="99" t="e">
        <f t="shared" si="3"/>
        <v>#DIV/0!</v>
      </c>
      <c r="E19" s="100" t="e">
        <f>('Table of Proposed Rates- Page 6'!$C$7*'Overview-Page 1'!$I$36/1)+(C19-'Overview-Page 1'!$I$36)/1*'Table of Proposed Rates- Page 6'!$C$8</f>
        <v>#DIV/0!</v>
      </c>
      <c r="F19" s="100" t="e">
        <f>'Table of Proposed Rates- Page 6'!$C$9*C19/1</f>
        <v>#DIV/0!</v>
      </c>
      <c r="G19" s="101" t="e">
        <f t="shared" si="2"/>
        <v>#DIV/0!</v>
      </c>
    </row>
    <row r="20" spans="1:7">
      <c r="A20" s="79">
        <v>2</v>
      </c>
      <c r="B20" s="79">
        <v>25</v>
      </c>
      <c r="C20" s="92">
        <v>341</v>
      </c>
      <c r="D20" s="99" t="e">
        <f t="shared" si="3"/>
        <v>#DIV/0!</v>
      </c>
      <c r="E20" s="100" t="e">
        <f>('Table of Proposed Rates- Page 6'!$C$7*'Overview-Page 1'!$I$36/1)+(C20-'Overview-Page 1'!$I$36)/1*'Table of Proposed Rates- Page 6'!$C$8</f>
        <v>#DIV/0!</v>
      </c>
      <c r="F20" s="100" t="e">
        <f>'Table of Proposed Rates- Page 6'!$C$9*C20/1</f>
        <v>#DIV/0!</v>
      </c>
      <c r="G20" s="101" t="e">
        <f t="shared" si="2"/>
        <v>#DIV/0!</v>
      </c>
    </row>
    <row r="21" spans="1:7">
      <c r="A21" s="83">
        <v>3</v>
      </c>
      <c r="B21" s="82">
        <v>45</v>
      </c>
      <c r="C21" s="92">
        <v>614</v>
      </c>
      <c r="D21" s="99" t="e">
        <f t="shared" si="3"/>
        <v>#DIV/0!</v>
      </c>
      <c r="E21" s="100" t="e">
        <f>('Table of Proposed Rates- Page 6'!$C$7*'Overview-Page 1'!$I$36/1)+(C21-'Overview-Page 1'!$I$36)/1*'Table of Proposed Rates- Page 6'!$C$8</f>
        <v>#DIV/0!</v>
      </c>
      <c r="F21" s="100" t="e">
        <f>'Table of Proposed Rates- Page 6'!$C$9*C21/1</f>
        <v>#DIV/0!</v>
      </c>
      <c r="G21" s="101" t="e">
        <f t="shared" ref="G21:G23" si="4">SUM(D21:F21)</f>
        <v>#DIV/0!</v>
      </c>
    </row>
    <row r="22" spans="1:7">
      <c r="A22" s="83">
        <v>4</v>
      </c>
      <c r="B22" s="82">
        <v>90</v>
      </c>
      <c r="C22" s="92">
        <v>1227</v>
      </c>
      <c r="D22" s="99" t="e">
        <f t="shared" si="3"/>
        <v>#DIV/0!</v>
      </c>
      <c r="E22" s="100" t="e">
        <f>('Table of Proposed Rates- Page 6'!$C$7*'Overview-Page 1'!$I$36/1)+(C22-'Overview-Page 1'!$I$36)/1*'Table of Proposed Rates- Page 6'!$C$8</f>
        <v>#DIV/0!</v>
      </c>
      <c r="F22" s="100" t="e">
        <f>'Table of Proposed Rates- Page 6'!$C$9*C22/1</f>
        <v>#DIV/0!</v>
      </c>
      <c r="G22" s="101" t="e">
        <f t="shared" si="4"/>
        <v>#DIV/0!</v>
      </c>
    </row>
    <row r="23" spans="1:7">
      <c r="A23" s="83">
        <v>6</v>
      </c>
      <c r="B23" s="82">
        <v>170</v>
      </c>
      <c r="C23" s="92">
        <v>2319</v>
      </c>
      <c r="D23" s="99" t="e">
        <f t="shared" si="3"/>
        <v>#DIV/0!</v>
      </c>
      <c r="E23" s="100" t="e">
        <f>('Table of Proposed Rates- Page 6'!$C$7*'Overview-Page 1'!$I$36/1)+(C23-'Overview-Page 1'!$I$36)/1*'Table of Proposed Rates- Page 6'!$C$8</f>
        <v>#DIV/0!</v>
      </c>
      <c r="F23" s="100" t="e">
        <f>'Table of Proposed Rates- Page 6'!$C$9*C23/1</f>
        <v>#DIV/0!</v>
      </c>
      <c r="G23" s="101" t="e">
        <f t="shared" si="4"/>
        <v>#DIV/0!</v>
      </c>
    </row>
    <row r="25" spans="1:7">
      <c r="A25" s="81" t="s">
        <v>142</v>
      </c>
      <c r="B25" s="18"/>
      <c r="C25" s="76"/>
      <c r="D25" s="104"/>
      <c r="E25" s="104"/>
      <c r="F25" s="104"/>
      <c r="G25" s="104"/>
    </row>
    <row r="26" spans="1:7" ht="45">
      <c r="A26" s="77" t="s">
        <v>134</v>
      </c>
      <c r="B26" s="77" t="s">
        <v>135</v>
      </c>
      <c r="C26" s="77" t="s">
        <v>136</v>
      </c>
      <c r="D26" s="95" t="s">
        <v>137</v>
      </c>
      <c r="E26" s="96" t="s">
        <v>115</v>
      </c>
      <c r="F26" s="96" t="s">
        <v>29</v>
      </c>
      <c r="G26" s="97" t="s">
        <v>138</v>
      </c>
    </row>
    <row r="27" spans="1:7">
      <c r="A27" s="78" t="s">
        <v>139</v>
      </c>
      <c r="B27" s="79">
        <v>1</v>
      </c>
      <c r="C27" s="92">
        <v>14</v>
      </c>
      <c r="D27" s="99" t="e">
        <f>'Table of Proposed Rates- Page 6'!F5</f>
        <v>#DIV/0!</v>
      </c>
      <c r="E27" s="100" t="e">
        <f>'Table of Proposed Rates- Page 6'!$E$7*C27/1</f>
        <v>#DIV/0!</v>
      </c>
      <c r="F27" s="100" t="e">
        <f>'Table of Proposed Rates- Page 6'!$E$9*C27/1</f>
        <v>#DIV/0!</v>
      </c>
      <c r="G27" s="101" t="e">
        <f t="shared" ref="G27:G31" si="5">SUM(D27:F27)</f>
        <v>#DIV/0!</v>
      </c>
    </row>
    <row r="28" spans="1:7">
      <c r="A28" s="78" t="s">
        <v>140</v>
      </c>
      <c r="B28" s="79">
        <v>2</v>
      </c>
      <c r="C28" s="92">
        <v>27</v>
      </c>
      <c r="D28" s="99" t="e">
        <f t="shared" ref="D28:D34" si="6">D27</f>
        <v>#DIV/0!</v>
      </c>
      <c r="E28" s="100" t="e">
        <f>'Table of Proposed Rates- Page 6'!$E$7*C28/1</f>
        <v>#DIV/0!</v>
      </c>
      <c r="F28" s="100" t="e">
        <f>'Table of Proposed Rates- Page 6'!$E$9*C28/1</f>
        <v>#DIV/0!</v>
      </c>
      <c r="G28" s="101" t="e">
        <f t="shared" si="5"/>
        <v>#DIV/0!</v>
      </c>
    </row>
    <row r="29" spans="1:7">
      <c r="A29" s="79">
        <v>1</v>
      </c>
      <c r="B29" s="79">
        <v>4</v>
      </c>
      <c r="C29" s="92">
        <v>55</v>
      </c>
      <c r="D29" s="99" t="e">
        <f t="shared" si="6"/>
        <v>#DIV/0!</v>
      </c>
      <c r="E29" s="100" t="e">
        <f>'Table of Proposed Rates- Page 6'!$E$7*C29/1</f>
        <v>#DIV/0!</v>
      </c>
      <c r="F29" s="100" t="e">
        <f>'Table of Proposed Rates- Page 6'!$E$9*C29/1</f>
        <v>#DIV/0!</v>
      </c>
      <c r="G29" s="101" t="e">
        <f t="shared" si="5"/>
        <v>#DIV/0!</v>
      </c>
    </row>
    <row r="30" spans="1:7">
      <c r="A30" s="80">
        <v>1.25</v>
      </c>
      <c r="B30" s="79">
        <v>10</v>
      </c>
      <c r="C30" s="92">
        <v>140</v>
      </c>
      <c r="D30" s="99" t="e">
        <f t="shared" si="6"/>
        <v>#DIV/0!</v>
      </c>
      <c r="E30" s="100" t="e">
        <f>('Table of Proposed Rates- Page 6'!$E$7*'Overview-Page 1'!$J$36/1)+(C30-'Overview-Page 1'!$J$36)/1*'Table of Proposed Rates- Page 6'!$E$8</f>
        <v>#DIV/0!</v>
      </c>
      <c r="F30" s="100" t="e">
        <f>'Table of Proposed Rates- Page 6'!$E$9*C30/1</f>
        <v>#DIV/0!</v>
      </c>
      <c r="G30" s="101" t="e">
        <f t="shared" si="5"/>
        <v>#DIV/0!</v>
      </c>
    </row>
    <row r="31" spans="1:7">
      <c r="A31" s="79">
        <v>2</v>
      </c>
      <c r="B31" s="79">
        <v>25</v>
      </c>
      <c r="C31" s="92">
        <v>341</v>
      </c>
      <c r="D31" s="99" t="e">
        <f t="shared" si="6"/>
        <v>#DIV/0!</v>
      </c>
      <c r="E31" s="100" t="e">
        <f>('Table of Proposed Rates- Page 6'!$E$7*'Overview-Page 1'!$J$36/1)+(C31-'Overview-Page 1'!$J$36)/1*'Table of Proposed Rates- Page 6'!$E$8</f>
        <v>#DIV/0!</v>
      </c>
      <c r="F31" s="100" t="e">
        <f>'Table of Proposed Rates- Page 6'!$E$9*C31/1</f>
        <v>#DIV/0!</v>
      </c>
      <c r="G31" s="101" t="e">
        <f t="shared" si="5"/>
        <v>#DIV/0!</v>
      </c>
    </row>
    <row r="32" spans="1:7">
      <c r="A32" s="83">
        <v>3</v>
      </c>
      <c r="B32" s="82">
        <v>45</v>
      </c>
      <c r="C32" s="92">
        <v>614</v>
      </c>
      <c r="D32" s="99" t="e">
        <f t="shared" si="6"/>
        <v>#DIV/0!</v>
      </c>
      <c r="E32" s="100" t="e">
        <f>('Table of Proposed Rates- Page 6'!$E$7*'Overview-Page 1'!$J$36/1)+(C32-'Overview-Page 1'!$J$36)/1*'Table of Proposed Rates- Page 6'!$E$8</f>
        <v>#DIV/0!</v>
      </c>
      <c r="F32" s="100" t="e">
        <f>'Table of Proposed Rates- Page 6'!$E$9*C32/1</f>
        <v>#DIV/0!</v>
      </c>
      <c r="G32" s="101" t="e">
        <f t="shared" ref="G32:G34" si="7">SUM(D32:F32)</f>
        <v>#DIV/0!</v>
      </c>
    </row>
    <row r="33" spans="1:7">
      <c r="A33" s="83">
        <v>4</v>
      </c>
      <c r="B33" s="82">
        <v>90</v>
      </c>
      <c r="C33" s="92">
        <v>1227</v>
      </c>
      <c r="D33" s="99" t="e">
        <f t="shared" si="6"/>
        <v>#DIV/0!</v>
      </c>
      <c r="E33" s="100" t="e">
        <f>('Table of Proposed Rates- Page 6'!$E$7*'Overview-Page 1'!$J$36/1)+(C33-'Overview-Page 1'!$J$36)/1*'Table of Proposed Rates- Page 6'!$E$8</f>
        <v>#DIV/0!</v>
      </c>
      <c r="F33" s="100" t="e">
        <f>'Table of Proposed Rates- Page 6'!$E$9*C33/1</f>
        <v>#DIV/0!</v>
      </c>
      <c r="G33" s="101" t="e">
        <f t="shared" si="7"/>
        <v>#DIV/0!</v>
      </c>
    </row>
    <row r="34" spans="1:7">
      <c r="A34" s="83">
        <v>6</v>
      </c>
      <c r="B34" s="82">
        <v>170</v>
      </c>
      <c r="C34" s="92">
        <v>2319</v>
      </c>
      <c r="D34" s="99" t="e">
        <f t="shared" si="6"/>
        <v>#DIV/0!</v>
      </c>
      <c r="E34" s="100" t="e">
        <f>('Table of Proposed Rates- Page 6'!$E$7*'Overview-Page 1'!$J$36/1)+(C34-'Overview-Page 1'!$J$36)/1*'Table of Proposed Rates- Page 6'!$E$8</f>
        <v>#DIV/0!</v>
      </c>
      <c r="F34" s="100" t="e">
        <f>'Table of Proposed Rates- Page 6'!$E$9*C34/1</f>
        <v>#DIV/0!</v>
      </c>
      <c r="G34" s="101" t="e">
        <f t="shared" si="7"/>
        <v>#DIV/0!</v>
      </c>
    </row>
    <row r="37" spans="1:7">
      <c r="A37" s="81" t="s">
        <v>143</v>
      </c>
      <c r="B37" s="18"/>
      <c r="C37" s="76"/>
      <c r="D37" s="104"/>
      <c r="E37" s="104"/>
      <c r="F37" s="104"/>
      <c r="G37" s="104"/>
    </row>
    <row r="38" spans="1:7" ht="45">
      <c r="A38" s="77" t="s">
        <v>134</v>
      </c>
      <c r="B38" s="77" t="s">
        <v>135</v>
      </c>
      <c r="C38" s="77" t="s">
        <v>136</v>
      </c>
      <c r="D38" s="95" t="s">
        <v>137</v>
      </c>
      <c r="E38" s="96" t="s">
        <v>115</v>
      </c>
      <c r="F38" s="96" t="s">
        <v>29</v>
      </c>
      <c r="G38" s="97" t="s">
        <v>138</v>
      </c>
    </row>
    <row r="39" spans="1:7">
      <c r="A39" s="78" t="s">
        <v>139</v>
      </c>
      <c r="B39" s="79">
        <v>1</v>
      </c>
      <c r="C39" s="92">
        <v>14</v>
      </c>
      <c r="D39" s="99" t="e">
        <f>'Table of Proposed Rates- Page 6'!G5</f>
        <v>#DIV/0!</v>
      </c>
      <c r="E39" s="100" t="e">
        <f>'Table of Proposed Rates- Page 6'!$G$7*C39/1</f>
        <v>#DIV/0!</v>
      </c>
      <c r="F39" s="100" t="e">
        <f>'Table of Proposed Rates- Page 6'!$G$9*C39/1</f>
        <v>#DIV/0!</v>
      </c>
      <c r="G39" s="101" t="e">
        <f>SUM(D39:E39)</f>
        <v>#DIV/0!</v>
      </c>
    </row>
    <row r="40" spans="1:7">
      <c r="A40" s="78" t="s">
        <v>140</v>
      </c>
      <c r="B40" s="79">
        <v>2</v>
      </c>
      <c r="C40" s="92">
        <v>27</v>
      </c>
      <c r="D40" s="99" t="e">
        <f>D39</f>
        <v>#DIV/0!</v>
      </c>
      <c r="E40" s="100" t="e">
        <f>'Table of Proposed Rates- Page 6'!$G$7*C40/1</f>
        <v>#DIV/0!</v>
      </c>
      <c r="F40" s="100" t="e">
        <f>'Table of Proposed Rates- Page 6'!$G$9*C40/1</f>
        <v>#DIV/0!</v>
      </c>
      <c r="G40" s="101" t="e">
        <f t="shared" ref="G40:G46" si="8">SUM(D40:F40)</f>
        <v>#DIV/0!</v>
      </c>
    </row>
    <row r="41" spans="1:7">
      <c r="A41" s="79">
        <v>1</v>
      </c>
      <c r="B41" s="79">
        <v>4</v>
      </c>
      <c r="C41" s="92">
        <v>55</v>
      </c>
      <c r="D41" s="99" t="e">
        <f t="shared" ref="D41:D46" si="9">D40</f>
        <v>#DIV/0!</v>
      </c>
      <c r="E41" s="100" t="e">
        <f>'Table of Proposed Rates- Page 6'!$G$7*C41/1</f>
        <v>#DIV/0!</v>
      </c>
      <c r="F41" s="100" t="e">
        <f>'Table of Proposed Rates- Page 6'!$G$9*C41/1</f>
        <v>#DIV/0!</v>
      </c>
      <c r="G41" s="101" t="e">
        <f t="shared" si="8"/>
        <v>#DIV/0!</v>
      </c>
    </row>
    <row r="42" spans="1:7">
      <c r="A42" s="80">
        <v>1.25</v>
      </c>
      <c r="B42" s="79">
        <v>10</v>
      </c>
      <c r="C42" s="92">
        <v>140</v>
      </c>
      <c r="D42" s="99" t="e">
        <f t="shared" si="9"/>
        <v>#DIV/0!</v>
      </c>
      <c r="E42" s="100" t="e">
        <f>'Table of Proposed Rates- Page 6'!$G$7*C42/1</f>
        <v>#DIV/0!</v>
      </c>
      <c r="F42" s="100" t="e">
        <f>'Table of Proposed Rates- Page 6'!$G$9*C42/1</f>
        <v>#DIV/0!</v>
      </c>
      <c r="G42" s="101" t="e">
        <f t="shared" si="8"/>
        <v>#DIV/0!</v>
      </c>
    </row>
    <row r="43" spans="1:7">
      <c r="A43" s="79">
        <v>2</v>
      </c>
      <c r="B43" s="79">
        <v>25</v>
      </c>
      <c r="C43" s="92">
        <v>341</v>
      </c>
      <c r="D43" s="99" t="e">
        <f t="shared" si="9"/>
        <v>#DIV/0!</v>
      </c>
      <c r="E43" s="100" t="e">
        <f>'Table of Proposed Rates- Page 6'!$G$7*C43/1</f>
        <v>#DIV/0!</v>
      </c>
      <c r="F43" s="100" t="e">
        <f>'Table of Proposed Rates- Page 6'!$G$9*C43/1</f>
        <v>#DIV/0!</v>
      </c>
      <c r="G43" s="101" t="e">
        <f t="shared" si="8"/>
        <v>#DIV/0!</v>
      </c>
    </row>
    <row r="44" spans="1:7">
      <c r="A44" s="83">
        <v>3</v>
      </c>
      <c r="B44" s="82">
        <v>45</v>
      </c>
      <c r="C44" s="92">
        <v>614</v>
      </c>
      <c r="D44" s="99" t="e">
        <f t="shared" si="9"/>
        <v>#DIV/0!</v>
      </c>
      <c r="E44" s="100" t="e">
        <f>('Table of Proposed Rates- Page 6'!$G$7*'Overview-Page 1'!$K$36/1)+(C44-'Overview-Page 1'!$K$36)/1*'Table of Proposed Rates- Page 6'!$G$8</f>
        <v>#DIV/0!</v>
      </c>
      <c r="F44" s="100" t="e">
        <f>'Table of Proposed Rates- Page 6'!$G$9*C44/1</f>
        <v>#DIV/0!</v>
      </c>
      <c r="G44" s="101" t="e">
        <f t="shared" si="8"/>
        <v>#DIV/0!</v>
      </c>
    </row>
    <row r="45" spans="1:7">
      <c r="A45" s="83">
        <v>4</v>
      </c>
      <c r="B45" s="82">
        <v>90</v>
      </c>
      <c r="C45" s="92">
        <v>1227</v>
      </c>
      <c r="D45" s="99" t="e">
        <f t="shared" si="9"/>
        <v>#DIV/0!</v>
      </c>
      <c r="E45" s="100" t="e">
        <f>('Table of Proposed Rates- Page 6'!$G$7*'Overview-Page 1'!$K$36/1)+(C45-'Overview-Page 1'!$K$36)/1*'Table of Proposed Rates- Page 6'!$G$8</f>
        <v>#DIV/0!</v>
      </c>
      <c r="F45" s="100" t="e">
        <f>'Table of Proposed Rates- Page 6'!$G$9*C45/1</f>
        <v>#DIV/0!</v>
      </c>
      <c r="G45" s="101" t="e">
        <f t="shared" si="8"/>
        <v>#DIV/0!</v>
      </c>
    </row>
    <row r="46" spans="1:7">
      <c r="A46" s="83">
        <v>6</v>
      </c>
      <c r="B46" s="82">
        <v>170</v>
      </c>
      <c r="C46" s="92">
        <v>2319</v>
      </c>
      <c r="D46" s="99" t="e">
        <f t="shared" si="9"/>
        <v>#DIV/0!</v>
      </c>
      <c r="E46" s="100" t="e">
        <f>('Table of Proposed Rates- Page 6'!$G$7*'Overview-Page 1'!$K$36/1)+(C46-'Overview-Page 1'!$K$36)/1*'Table of Proposed Rates- Page 6'!$G$8</f>
        <v>#DIV/0!</v>
      </c>
      <c r="F46" s="100" t="e">
        <f>'Table of Proposed Rates- Page 6'!$G$9*C46/1</f>
        <v>#DIV/0!</v>
      </c>
      <c r="G46" s="101" t="e">
        <f t="shared" si="8"/>
        <v>#DIV/0!</v>
      </c>
    </row>
  </sheetData>
  <mergeCells count="1">
    <mergeCell ref="F1:G1"/>
  </mergeCells>
  <pageMargins left="0.41" right="0.7" top="0.75" bottom="0.75" header="0.3" footer="0.3"/>
  <pageSetup orientation="portrait" horizontalDpi="4294967293" verticalDpi="4294967293" r:id="rId1"/>
  <rowBreaks count="1" manualBreakCount="1">
    <brk id="22" max="16383" man="1"/>
  </rowBreaks>
</worksheet>
</file>

<file path=xl/worksheets/sheet9.xml><?xml version="1.0" encoding="utf-8"?>
<worksheet xmlns="http://schemas.openxmlformats.org/spreadsheetml/2006/main" xmlns:r="http://schemas.openxmlformats.org/officeDocument/2006/relationships">
  <dimension ref="A1:F45"/>
  <sheetViews>
    <sheetView workbookViewId="0">
      <selection activeCell="E20" sqref="E20"/>
    </sheetView>
  </sheetViews>
  <sheetFormatPr defaultRowHeight="15"/>
  <cols>
    <col min="1" max="1" width="6.28515625" customWidth="1"/>
    <col min="2" max="2" width="35.85546875" customWidth="1"/>
    <col min="3" max="5" width="14" customWidth="1"/>
  </cols>
  <sheetData>
    <row r="1" spans="1:5">
      <c r="A1" s="307" t="s">
        <v>265</v>
      </c>
      <c r="B1" s="307"/>
      <c r="D1" s="308" t="s">
        <v>268</v>
      </c>
      <c r="E1" s="308"/>
    </row>
    <row r="3" spans="1:5">
      <c r="A3" s="71"/>
      <c r="B3" s="71"/>
      <c r="C3" s="88">
        <f>'WCS-Page 2'!F11</f>
        <v>1</v>
      </c>
      <c r="D3" s="88">
        <f>'WCS-Page 2'!G11</f>
        <v>2</v>
      </c>
      <c r="E3" s="88">
        <f>'WCS-Page 2'!H11</f>
        <v>3</v>
      </c>
    </row>
    <row r="4" spans="1:5">
      <c r="A4" s="71" t="s">
        <v>144</v>
      </c>
      <c r="B4" s="71"/>
      <c r="C4" s="71"/>
      <c r="D4" s="71"/>
      <c r="E4" s="71"/>
    </row>
    <row r="5" spans="1:5">
      <c r="A5" s="71"/>
      <c r="B5" s="71" t="s">
        <v>278</v>
      </c>
      <c r="C5" s="133">
        <f>'Financial Projection-Page 3'!F20</f>
        <v>0</v>
      </c>
      <c r="D5" s="133">
        <f>'Financial Projection-Page 3'!G20</f>
        <v>0</v>
      </c>
      <c r="E5" s="133">
        <f>'Financial Projection-Page 3'!H20</f>
        <v>0</v>
      </c>
    </row>
    <row r="6" spans="1:5">
      <c r="A6" s="71"/>
      <c r="B6" s="71" t="s">
        <v>55</v>
      </c>
      <c r="C6" s="133">
        <f>'Financial Projection-Page 3'!F64</f>
        <v>0</v>
      </c>
      <c r="D6" s="133">
        <f>'Financial Projection-Page 3'!G64</f>
        <v>0</v>
      </c>
      <c r="E6" s="133">
        <f>'Financial Projection-Page 3'!H64</f>
        <v>0</v>
      </c>
    </row>
    <row r="7" spans="1:5">
      <c r="A7" s="71"/>
      <c r="B7" s="71" t="s">
        <v>153</v>
      </c>
      <c r="C7" s="133">
        <f>'Financial Projection-Page 3'!F90</f>
        <v>0</v>
      </c>
      <c r="D7" s="133">
        <f>'Financial Projection-Page 3'!G90</f>
        <v>0</v>
      </c>
      <c r="E7" s="133">
        <f>'Financial Projection-Page 3'!H90</f>
        <v>0</v>
      </c>
    </row>
    <row r="8" spans="1:5">
      <c r="A8" s="309" t="s">
        <v>281</v>
      </c>
      <c r="B8" s="310"/>
      <c r="C8" s="187">
        <f>SUM(C5:C7)</f>
        <v>0</v>
      </c>
      <c r="D8" s="187">
        <f t="shared" ref="D8:E8" si="0">SUM(D5:D7)</f>
        <v>0</v>
      </c>
      <c r="E8" s="187">
        <f t="shared" si="0"/>
        <v>0</v>
      </c>
    </row>
    <row r="9" spans="1:5">
      <c r="A9" s="71"/>
      <c r="B9" s="71"/>
      <c r="C9" s="133"/>
      <c r="D9" s="133"/>
      <c r="E9" s="133"/>
    </row>
    <row r="10" spans="1:5">
      <c r="A10" s="71" t="s">
        <v>146</v>
      </c>
      <c r="B10" s="71"/>
      <c r="C10" s="133"/>
      <c r="D10" s="133"/>
      <c r="E10" s="133"/>
    </row>
    <row r="11" spans="1:5">
      <c r="A11" s="71"/>
      <c r="B11" s="71" t="s">
        <v>147</v>
      </c>
      <c r="C11" s="133" t="e">
        <f>'Table of Proposed Rates- Page 6'!C5*4*'Overview-Page 1'!I10</f>
        <v>#DIV/0!</v>
      </c>
      <c r="D11" s="133" t="e">
        <f>'Table of Proposed Rates- Page 6'!E5*4*'Overview-Page 1'!J10</f>
        <v>#DIV/0!</v>
      </c>
      <c r="E11" s="133" t="e">
        <f>'Table of Proposed Rates- Page 6'!G5*4*'Overview-Page 1'!K10</f>
        <v>#DIV/0!</v>
      </c>
    </row>
    <row r="12" spans="1:5">
      <c r="A12" s="71"/>
      <c r="B12" s="71" t="s">
        <v>148</v>
      </c>
      <c r="C12" s="133" t="e">
        <f>'Rate Calculator- Page5'!C20</f>
        <v>#DIV/0!</v>
      </c>
      <c r="D12" s="134" t="e">
        <f>'Rate Calculator- Page5'!D20</f>
        <v>#DIV/0!</v>
      </c>
      <c r="E12" s="134" t="e">
        <f>'Rate Calculator- Page5'!E20</f>
        <v>#DIV/0!</v>
      </c>
    </row>
    <row r="13" spans="1:5">
      <c r="A13" s="71"/>
      <c r="B13" s="71" t="s">
        <v>198</v>
      </c>
      <c r="C13" s="133" t="e">
        <f>'Table of Proposed Rates- Page 6'!C7*'Overview-Page 1'!I37</f>
        <v>#DIV/0!</v>
      </c>
      <c r="D13" s="133" t="e">
        <f>'Table of Proposed Rates- Page 6'!E7*'Overview-Page 1'!J37</f>
        <v>#DIV/0!</v>
      </c>
      <c r="E13" s="133" t="e">
        <f>'Table of Proposed Rates- Page 6'!G7*'Overview-Page 1'!K37</f>
        <v>#DIV/0!</v>
      </c>
    </row>
    <row r="14" spans="1:5">
      <c r="A14" s="71"/>
      <c r="B14" s="71" t="s">
        <v>199</v>
      </c>
      <c r="C14" s="133" t="e">
        <f>'Table of Proposed Rates- Page 6'!C8*'Overview-Page 1'!I38</f>
        <v>#REF!</v>
      </c>
      <c r="D14" s="133" t="e">
        <f>'Table of Proposed Rates- Page 6'!E8*'Overview-Page 1'!J38</f>
        <v>#REF!</v>
      </c>
      <c r="E14" s="133" t="e">
        <f>'Table of Proposed Rates- Page 6'!G8*'Overview-Page 1'!K38</f>
        <v>#REF!</v>
      </c>
    </row>
    <row r="15" spans="1:5">
      <c r="A15" s="71"/>
      <c r="B15" s="71" t="s">
        <v>149</v>
      </c>
      <c r="C15" s="133" t="e">
        <f>'Table of Proposed Rates- Page 6'!C9*'Overview-Page 1'!I51</f>
        <v>#DIV/0!</v>
      </c>
      <c r="D15" s="133" t="e">
        <f>'Table of Proposed Rates- Page 6'!E9*'Overview-Page 1'!J51</f>
        <v>#DIV/0!</v>
      </c>
      <c r="E15" s="133" t="e">
        <f>'Table of Proposed Rates- Page 6'!G9*'Overview-Page 1'!K51</f>
        <v>#DIV/0!</v>
      </c>
    </row>
    <row r="16" spans="1:5">
      <c r="A16" s="311" t="s">
        <v>282</v>
      </c>
      <c r="B16" s="311"/>
      <c r="C16" s="187" t="e">
        <f>SUM(C11:C15)</f>
        <v>#DIV/0!</v>
      </c>
      <c r="D16" s="187" t="e">
        <f t="shared" ref="D16:E16" si="1">SUM(D11:D15)</f>
        <v>#DIV/0!</v>
      </c>
      <c r="E16" s="187" t="e">
        <f t="shared" si="1"/>
        <v>#DIV/0!</v>
      </c>
    </row>
    <row r="17" spans="1:5">
      <c r="C17" s="133"/>
      <c r="D17" s="133"/>
      <c r="E17" s="133"/>
    </row>
    <row r="18" spans="1:5">
      <c r="A18" s="311" t="s">
        <v>150</v>
      </c>
      <c r="B18" s="311"/>
      <c r="C18" s="187" t="e">
        <f>C16-C8</f>
        <v>#DIV/0!</v>
      </c>
      <c r="D18" s="187" t="e">
        <f t="shared" ref="D18:E18" si="2">D16-D8</f>
        <v>#DIV/0!</v>
      </c>
      <c r="E18" s="187" t="e">
        <f t="shared" si="2"/>
        <v>#DIV/0!</v>
      </c>
    </row>
    <row r="45" spans="3:6" ht="28.5" customHeight="1">
      <c r="C45" s="259" t="s">
        <v>314</v>
      </c>
      <c r="D45" s="259"/>
      <c r="E45" s="259"/>
      <c r="F45" s="237"/>
    </row>
  </sheetData>
  <mergeCells count="6">
    <mergeCell ref="C45:E45"/>
    <mergeCell ref="A1:B1"/>
    <mergeCell ref="D1:E1"/>
    <mergeCell ref="A8:B8"/>
    <mergeCell ref="A16:B16"/>
    <mergeCell ref="A18:B18"/>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Overview-Page 1</vt:lpstr>
      <vt:lpstr>WCS-Page 2</vt:lpstr>
      <vt:lpstr>Financial Projection-Page 3</vt:lpstr>
      <vt:lpstr>Explanations-Page 4</vt:lpstr>
      <vt:lpstr>Rate Calculator- Page5</vt:lpstr>
      <vt:lpstr>Table of Proposed Rates- Page 6</vt:lpstr>
      <vt:lpstr>Minimum Quarterly- Page 7</vt:lpstr>
      <vt:lpstr>Proof of Revenue- Page 8</vt:lpstr>
      <vt:lpstr>'Financial Projection-Page 3'!Print_Titles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2014-02-10T16:04:58Z</cp:lastPrinted>
  <dcterms:created xsi:type="dcterms:W3CDTF">2012-03-16T13:54:22Z</dcterms:created>
  <dcterms:modified xsi:type="dcterms:W3CDTF">2016-06-03T15:04:17Z</dcterms:modified>
</cp:coreProperties>
</file>