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15" windowWidth="19440" windowHeight="7395" firstSheet="1" activeTab="3"/>
  </bookViews>
  <sheets>
    <sheet name="Instructions" sheetId="11" r:id="rId1"/>
    <sheet name="Overview-Page 1" sheetId="3" r:id="rId2"/>
    <sheet name="WCS-Page 2" sheetId="2" r:id="rId3"/>
    <sheet name="Financial Projections-Page 3" sheetId="1" r:id="rId4"/>
    <sheet name="Explanations-Page 4" sheetId="10" r:id="rId5"/>
    <sheet name="Rate Calculator-Page 5" sheetId="4" r:id="rId6"/>
    <sheet name="Table of Proposed Rates-Page 6" sheetId="5" r:id="rId7"/>
    <sheet name="Minimum Quarterly- Met.- Page 7" sheetId="7" r:id="rId8"/>
    <sheet name="REU Quarterly-Page 8" sheetId="8" r:id="rId9"/>
    <sheet name="Proof of Revenue-Page 9" sheetId="9" r:id="rId10"/>
  </sheets>
  <externalReferences>
    <externalReference r:id="rId11"/>
  </externalReferences>
  <calcPr calcId="125725"/>
</workbook>
</file>

<file path=xl/calcChain.xml><?xml version="1.0" encoding="utf-8"?>
<calcChain xmlns="http://schemas.openxmlformats.org/spreadsheetml/2006/main">
  <c r="H12" i="1"/>
  <c r="G12"/>
  <c r="F12"/>
  <c r="C14" i="4"/>
  <c r="D14"/>
  <c r="E14"/>
  <c r="B21" i="5"/>
  <c r="B20"/>
  <c r="C3" i="4"/>
  <c r="G8" i="2" l="1"/>
  <c r="D25" s="1"/>
  <c r="E21"/>
  <c r="H21" s="1"/>
  <c r="E17"/>
  <c r="G17" s="1"/>
  <c r="E11"/>
  <c r="D11" s="1"/>
  <c r="G11" l="1"/>
  <c r="G21"/>
  <c r="D21"/>
  <c r="F21"/>
  <c r="D17"/>
  <c r="F17"/>
  <c r="H17"/>
  <c r="C11"/>
  <c r="F11"/>
  <c r="H11"/>
  <c r="E4" i="5" l="1"/>
  <c r="D4" i="4"/>
  <c r="E2" i="9"/>
  <c r="E17" i="5"/>
  <c r="C4" i="4"/>
  <c r="D2" i="9"/>
  <c r="C17" i="5"/>
  <c r="C4"/>
  <c r="G17"/>
  <c r="E4" i="4"/>
  <c r="G4" i="5"/>
  <c r="F2" i="9"/>
  <c r="A3" i="8"/>
  <c r="B3"/>
  <c r="C1" i="2" l="1"/>
  <c r="H69" i="3" l="1"/>
  <c r="I69" s="1"/>
  <c r="J69" s="1"/>
  <c r="K69" s="1"/>
  <c r="F61" i="1"/>
  <c r="F35"/>
  <c r="D8" l="1"/>
  <c r="E8"/>
  <c r="F8"/>
  <c r="G8"/>
  <c r="H8"/>
  <c r="C8"/>
  <c r="D2"/>
  <c r="H20" i="2" l="1"/>
  <c r="G20"/>
  <c r="F20"/>
  <c r="E20"/>
  <c r="D20"/>
  <c r="C20"/>
  <c r="H15"/>
  <c r="G15"/>
  <c r="F15"/>
  <c r="E15"/>
  <c r="D15"/>
  <c r="C15"/>
  <c r="B8" i="5"/>
  <c r="B7"/>
  <c r="J51" i="8"/>
  <c r="J52"/>
  <c r="J53"/>
  <c r="J54"/>
  <c r="J55"/>
  <c r="J56"/>
  <c r="J57"/>
  <c r="J58"/>
  <c r="J59"/>
  <c r="J60"/>
  <c r="J61"/>
  <c r="J62"/>
  <c r="J63"/>
  <c r="J64"/>
  <c r="J65"/>
  <c r="H51"/>
  <c r="H52"/>
  <c r="H53"/>
  <c r="H54"/>
  <c r="H55"/>
  <c r="H56"/>
  <c r="H57"/>
  <c r="H58"/>
  <c r="H59"/>
  <c r="H60"/>
  <c r="H61"/>
  <c r="H62"/>
  <c r="H63"/>
  <c r="H64"/>
  <c r="H65"/>
  <c r="J50"/>
  <c r="H50"/>
  <c r="J28"/>
  <c r="J29"/>
  <c r="J30"/>
  <c r="J31"/>
  <c r="J32"/>
  <c r="J33"/>
  <c r="J34"/>
  <c r="J35"/>
  <c r="J36"/>
  <c r="J37"/>
  <c r="J38"/>
  <c r="J39"/>
  <c r="J40"/>
  <c r="J41"/>
  <c r="J42"/>
  <c r="H28"/>
  <c r="H29"/>
  <c r="H30"/>
  <c r="H31"/>
  <c r="H32"/>
  <c r="H33"/>
  <c r="H34"/>
  <c r="H35"/>
  <c r="H36"/>
  <c r="H37"/>
  <c r="H38"/>
  <c r="H39"/>
  <c r="H40"/>
  <c r="H41"/>
  <c r="H42"/>
  <c r="J27"/>
  <c r="H27"/>
  <c r="H4"/>
  <c r="J5"/>
  <c r="J6"/>
  <c r="J7"/>
  <c r="J8"/>
  <c r="J9"/>
  <c r="J10"/>
  <c r="J11"/>
  <c r="J12"/>
  <c r="J13"/>
  <c r="J14"/>
  <c r="J15"/>
  <c r="J16"/>
  <c r="J17"/>
  <c r="J18"/>
  <c r="J19"/>
  <c r="J4"/>
  <c r="H5"/>
  <c r="H6"/>
  <c r="H7"/>
  <c r="H8"/>
  <c r="H9"/>
  <c r="H10"/>
  <c r="H11"/>
  <c r="H12"/>
  <c r="H13"/>
  <c r="H14"/>
  <c r="H15"/>
  <c r="H16"/>
  <c r="H17"/>
  <c r="H18"/>
  <c r="H19"/>
  <c r="I70" i="3"/>
  <c r="J70" s="1"/>
  <c r="K70" s="1"/>
  <c r="H71"/>
  <c r="I58"/>
  <c r="J58" s="1"/>
  <c r="K58" s="1"/>
  <c r="I16"/>
  <c r="H34"/>
  <c r="I34"/>
  <c r="H35"/>
  <c r="I35"/>
  <c r="H36"/>
  <c r="I36"/>
  <c r="H37"/>
  <c r="I37"/>
  <c r="H38"/>
  <c r="I38"/>
  <c r="H39"/>
  <c r="I39"/>
  <c r="H40"/>
  <c r="I40"/>
  <c r="H41"/>
  <c r="I41"/>
  <c r="H42"/>
  <c r="I42"/>
  <c r="H43"/>
  <c r="I43"/>
  <c r="H44"/>
  <c r="I44"/>
  <c r="H45"/>
  <c r="I45"/>
  <c r="H46"/>
  <c r="I46"/>
  <c r="H47"/>
  <c r="I47"/>
  <c r="H48"/>
  <c r="I48"/>
  <c r="I33"/>
  <c r="H33"/>
  <c r="G39" i="1"/>
  <c r="H39" s="1"/>
  <c r="I49" i="3" l="1"/>
  <c r="C41" i="4" s="1"/>
  <c r="J49" i="8" l="1"/>
  <c r="H49"/>
  <c r="J26"/>
  <c r="H26"/>
  <c r="I9" i="3"/>
  <c r="I10"/>
  <c r="J10" s="1"/>
  <c r="K10" s="1"/>
  <c r="B65" i="8"/>
  <c r="A65"/>
  <c r="B64"/>
  <c r="A64"/>
  <c r="B63"/>
  <c r="A63"/>
  <c r="B62"/>
  <c r="A62"/>
  <c r="B61"/>
  <c r="A61"/>
  <c r="B60"/>
  <c r="A60"/>
  <c r="B59"/>
  <c r="A59"/>
  <c r="B58"/>
  <c r="A58"/>
  <c r="B57"/>
  <c r="A57"/>
  <c r="B56"/>
  <c r="A56"/>
  <c r="B55"/>
  <c r="A55"/>
  <c r="B54"/>
  <c r="A54"/>
  <c r="B53"/>
  <c r="A53"/>
  <c r="B52"/>
  <c r="A52"/>
  <c r="B51"/>
  <c r="A51"/>
  <c r="B50"/>
  <c r="A50"/>
  <c r="A48"/>
  <c r="B42"/>
  <c r="A42"/>
  <c r="B41"/>
  <c r="A41"/>
  <c r="B40"/>
  <c r="A40"/>
  <c r="B39"/>
  <c r="A39"/>
  <c r="B38"/>
  <c r="A38"/>
  <c r="B37"/>
  <c r="A37"/>
  <c r="B36"/>
  <c r="A36"/>
  <c r="B35"/>
  <c r="A35"/>
  <c r="B34"/>
  <c r="A34"/>
  <c r="B33"/>
  <c r="A33"/>
  <c r="B32"/>
  <c r="A32"/>
  <c r="B31"/>
  <c r="A31"/>
  <c r="B30"/>
  <c r="A30"/>
  <c r="B29"/>
  <c r="A29"/>
  <c r="B28"/>
  <c r="A28"/>
  <c r="B27"/>
  <c r="A27"/>
  <c r="A25"/>
  <c r="B19"/>
  <c r="A19"/>
  <c r="B18"/>
  <c r="A18"/>
  <c r="B17"/>
  <c r="A17"/>
  <c r="B16"/>
  <c r="A16"/>
  <c r="B15"/>
  <c r="A15"/>
  <c r="B14"/>
  <c r="A14"/>
  <c r="B13"/>
  <c r="A13"/>
  <c r="B12"/>
  <c r="A12"/>
  <c r="B11"/>
  <c r="A11"/>
  <c r="B10"/>
  <c r="A10"/>
  <c r="B9"/>
  <c r="A9"/>
  <c r="B8"/>
  <c r="A8"/>
  <c r="B7"/>
  <c r="A7"/>
  <c r="B6"/>
  <c r="A6"/>
  <c r="B5"/>
  <c r="A5"/>
  <c r="B4"/>
  <c r="A4"/>
  <c r="A2"/>
  <c r="J9" i="3" l="1"/>
  <c r="K9" s="1"/>
  <c r="B19" i="5"/>
  <c r="E49" i="3"/>
  <c r="B22" i="5" l="1"/>
  <c r="H49" i="3"/>
  <c r="C30" i="4" s="1"/>
  <c r="D30" s="1"/>
  <c r="E30" s="1"/>
  <c r="G49" i="3"/>
  <c r="F49"/>
  <c r="H66" i="8" l="1"/>
  <c r="H43"/>
  <c r="H20"/>
  <c r="D41" i="4"/>
  <c r="E41" s="1"/>
  <c r="J43" i="8" l="1"/>
  <c r="J20"/>
  <c r="J66"/>
  <c r="H56" i="3" l="1"/>
  <c r="J16"/>
  <c r="K16" s="1"/>
  <c r="G11" i="5" s="1"/>
  <c r="I52" i="3"/>
  <c r="J52" s="1"/>
  <c r="K52" s="1"/>
  <c r="B6" i="5"/>
  <c r="B10" s="1"/>
  <c r="I15" i="3"/>
  <c r="J15" s="1"/>
  <c r="K15" s="1"/>
  <c r="B11" i="5"/>
  <c r="I22" i="3"/>
  <c r="J22" s="1"/>
  <c r="K22" s="1"/>
  <c r="I23"/>
  <c r="J23" s="1"/>
  <c r="K23" s="1"/>
  <c r="I24"/>
  <c r="J24" s="1"/>
  <c r="K24" s="1"/>
  <c r="I25"/>
  <c r="J25" s="1"/>
  <c r="K25" s="1"/>
  <c r="I26"/>
  <c r="J26" s="1"/>
  <c r="K26" s="1"/>
  <c r="I27"/>
  <c r="J27" s="1"/>
  <c r="K27" s="1"/>
  <c r="I28"/>
  <c r="J28" s="1"/>
  <c r="K28" s="1"/>
  <c r="I21"/>
  <c r="J21" s="1"/>
  <c r="I19"/>
  <c r="J19" s="1"/>
  <c r="K19" s="1"/>
  <c r="I8"/>
  <c r="J8" s="1"/>
  <c r="K8" s="1"/>
  <c r="I11"/>
  <c r="I7"/>
  <c r="J7" s="1"/>
  <c r="D5" i="7" l="1"/>
  <c r="D6" s="1"/>
  <c r="J11" i="3"/>
  <c r="K11" s="1"/>
  <c r="C21" i="8"/>
  <c r="H59" i="3"/>
  <c r="H62" s="1"/>
  <c r="C11" i="5"/>
  <c r="F7" i="7"/>
  <c r="F9"/>
  <c r="F11"/>
  <c r="F8"/>
  <c r="F12"/>
  <c r="F5"/>
  <c r="F6"/>
  <c r="F10"/>
  <c r="E5"/>
  <c r="E8"/>
  <c r="E12"/>
  <c r="E7"/>
  <c r="E9"/>
  <c r="E11"/>
  <c r="E6"/>
  <c r="E10"/>
  <c r="E11" i="5"/>
  <c r="B9"/>
  <c r="K7" i="3"/>
  <c r="J30"/>
  <c r="K21"/>
  <c r="K30" s="1"/>
  <c r="I12"/>
  <c r="K12" l="1"/>
  <c r="G5" i="7"/>
  <c r="C44" i="8"/>
  <c r="C67"/>
  <c r="J12" i="3"/>
  <c r="G6" i="7"/>
  <c r="D7"/>
  <c r="G7" l="1"/>
  <c r="D8"/>
  <c r="D3" i="4"/>
  <c r="E3"/>
  <c r="G60" i="1"/>
  <c r="H60" s="1"/>
  <c r="G55"/>
  <c r="H55" s="1"/>
  <c r="G54"/>
  <c r="H54" s="1"/>
  <c r="G53"/>
  <c r="H53" s="1"/>
  <c r="G52"/>
  <c r="H52" s="1"/>
  <c r="G51"/>
  <c r="G50"/>
  <c r="H50" s="1"/>
  <c r="G34"/>
  <c r="H34" s="1"/>
  <c r="G30"/>
  <c r="H30" s="1"/>
  <c r="G29"/>
  <c r="H29" s="1"/>
  <c r="G28"/>
  <c r="H28" s="1"/>
  <c r="G27"/>
  <c r="H27" s="1"/>
  <c r="G26"/>
  <c r="H26" s="1"/>
  <c r="G25"/>
  <c r="G35" s="1"/>
  <c r="G24"/>
  <c r="H24" s="1"/>
  <c r="G11"/>
  <c r="H11" s="1"/>
  <c r="G12" i="5"/>
  <c r="C12"/>
  <c r="B12"/>
  <c r="D11"/>
  <c r="H11"/>
  <c r="F11"/>
  <c r="H25" i="1" l="1"/>
  <c r="H35" s="1"/>
  <c r="G61"/>
  <c r="D9" i="7"/>
  <c r="G8"/>
  <c r="H51" i="1"/>
  <c r="H61" s="1"/>
  <c r="E12" i="5"/>
  <c r="H12" s="1"/>
  <c r="D12"/>
  <c r="D10" i="7" l="1"/>
  <c r="G9"/>
  <c r="F12" i="5"/>
  <c r="A23" i="4"/>
  <c r="I14" i="3"/>
  <c r="J14" s="1"/>
  <c r="K14" s="1"/>
  <c r="I68"/>
  <c r="I63"/>
  <c r="J63" s="1"/>
  <c r="K63" s="1"/>
  <c r="I61"/>
  <c r="C19" i="4" s="1"/>
  <c r="I60" i="3"/>
  <c r="I55"/>
  <c r="J55" s="1"/>
  <c r="K55" s="1"/>
  <c r="I54"/>
  <c r="H73"/>
  <c r="H64"/>
  <c r="H65" s="1"/>
  <c r="C7" i="4"/>
  <c r="H12" i="3"/>
  <c r="H30"/>
  <c r="G10" i="1"/>
  <c r="H10" s="1"/>
  <c r="D19"/>
  <c r="E19"/>
  <c r="F19"/>
  <c r="C19"/>
  <c r="C69"/>
  <c r="C71" s="1"/>
  <c r="C43"/>
  <c r="C45" s="1"/>
  <c r="C57"/>
  <c r="C62" s="1"/>
  <c r="C32"/>
  <c r="C36" s="1"/>
  <c r="C74" s="1"/>
  <c r="C14"/>
  <c r="H57"/>
  <c r="F57"/>
  <c r="D57"/>
  <c r="D62" s="1"/>
  <c r="G57"/>
  <c r="E57"/>
  <c r="E62" s="1"/>
  <c r="H69"/>
  <c r="G43"/>
  <c r="D13" i="4" s="1"/>
  <c r="E43" i="1"/>
  <c r="E45" s="1"/>
  <c r="D69"/>
  <c r="D71" s="1"/>
  <c r="H32"/>
  <c r="F32"/>
  <c r="D32"/>
  <c r="D36" s="1"/>
  <c r="G16"/>
  <c r="H16" s="1"/>
  <c r="F14"/>
  <c r="C11" i="4" s="1"/>
  <c r="E14" i="1"/>
  <c r="D14"/>
  <c r="D23" i="2" l="1"/>
  <c r="D24" s="1"/>
  <c r="D26" s="1"/>
  <c r="H66" i="3"/>
  <c r="H72" s="1"/>
  <c r="H74"/>
  <c r="J61"/>
  <c r="D19" i="4" s="1"/>
  <c r="J68" i="3"/>
  <c r="K68" s="1"/>
  <c r="D11" i="7"/>
  <c r="G10"/>
  <c r="I56" i="3"/>
  <c r="I59" s="1"/>
  <c r="I62" s="1"/>
  <c r="J54"/>
  <c r="J60"/>
  <c r="D7" i="4"/>
  <c r="I30" i="3"/>
  <c r="F20" i="1"/>
  <c r="G19"/>
  <c r="F36"/>
  <c r="G14"/>
  <c r="D11" i="4" s="1"/>
  <c r="G62" i="1"/>
  <c r="H14"/>
  <c r="E11" i="4" s="1"/>
  <c r="H19" i="1"/>
  <c r="G69"/>
  <c r="G71" s="1"/>
  <c r="F69"/>
  <c r="F71" s="1"/>
  <c r="F62"/>
  <c r="G45"/>
  <c r="E69"/>
  <c r="E71" s="1"/>
  <c r="D43"/>
  <c r="D45" s="1"/>
  <c r="D74" s="1"/>
  <c r="F43"/>
  <c r="C13" i="4" s="1"/>
  <c r="H43" i="1"/>
  <c r="E13" i="4" s="1"/>
  <c r="E32" i="1"/>
  <c r="E36" s="1"/>
  <c r="G32"/>
  <c r="H71"/>
  <c r="F23" i="2" l="1"/>
  <c r="F24" s="1"/>
  <c r="E74" i="1"/>
  <c r="E25" i="2" s="1"/>
  <c r="E23"/>
  <c r="E24" s="1"/>
  <c r="H45" i="1"/>
  <c r="F45"/>
  <c r="F46" s="1"/>
  <c r="C12" i="4" s="1"/>
  <c r="K61" i="3"/>
  <c r="E19" i="4" s="1"/>
  <c r="I71" i="3"/>
  <c r="C6" i="4"/>
  <c r="C8" s="1"/>
  <c r="D4" i="9"/>
  <c r="D12" i="7"/>
  <c r="G12" s="1"/>
  <c r="G11"/>
  <c r="K60" i="3"/>
  <c r="K54"/>
  <c r="K56" s="1"/>
  <c r="K59" s="1"/>
  <c r="J56"/>
  <c r="J59" s="1"/>
  <c r="J62" s="1"/>
  <c r="E7" i="4"/>
  <c r="G20" i="1"/>
  <c r="I64" i="3"/>
  <c r="I65" s="1"/>
  <c r="I74" s="1"/>
  <c r="G36" i="1"/>
  <c r="G23" i="2" s="1"/>
  <c r="G24" s="1"/>
  <c r="H20" i="1"/>
  <c r="H36"/>
  <c r="H62"/>
  <c r="H72" s="1"/>
  <c r="G72"/>
  <c r="F72"/>
  <c r="H23" i="2" l="1"/>
  <c r="H24" s="1"/>
  <c r="C15" i="4"/>
  <c r="F25" i="2"/>
  <c r="E26"/>
  <c r="J71" i="3"/>
  <c r="H46" i="1"/>
  <c r="G46"/>
  <c r="K62" i="3"/>
  <c r="C19" i="5"/>
  <c r="D19" s="1"/>
  <c r="D16" i="9"/>
  <c r="I73" i="3"/>
  <c r="I66"/>
  <c r="C34" i="4"/>
  <c r="D6" i="9"/>
  <c r="E34" i="4"/>
  <c r="F6" i="9"/>
  <c r="D34" i="4"/>
  <c r="E6" i="9"/>
  <c r="D5"/>
  <c r="C6" i="5"/>
  <c r="D15" i="7" s="1"/>
  <c r="D16" s="1"/>
  <c r="D17" s="1"/>
  <c r="E6" i="4"/>
  <c r="E8" s="1"/>
  <c r="F16" i="9" s="1"/>
  <c r="F4"/>
  <c r="D6" i="4"/>
  <c r="D8" s="1"/>
  <c r="E4" i="9"/>
  <c r="J64" i="3"/>
  <c r="J65" s="1"/>
  <c r="J74" s="1"/>
  <c r="E12" i="4" l="1"/>
  <c r="E23" s="1"/>
  <c r="E5" i="9"/>
  <c r="E7" s="1"/>
  <c r="D12" i="4"/>
  <c r="G25" i="2"/>
  <c r="F26"/>
  <c r="C24" i="4"/>
  <c r="I72" i="3"/>
  <c r="C35" i="4" s="1"/>
  <c r="K71" i="3"/>
  <c r="J73"/>
  <c r="F5" i="9"/>
  <c r="F7" s="1"/>
  <c r="E6" i="5"/>
  <c r="D26" i="7" s="1"/>
  <c r="D27" s="1"/>
  <c r="E16" i="9"/>
  <c r="E19" i="5"/>
  <c r="F19" s="1"/>
  <c r="K64" i="3"/>
  <c r="K65" s="1"/>
  <c r="K74" s="1"/>
  <c r="J66"/>
  <c r="D7" i="9"/>
  <c r="C23" i="4"/>
  <c r="C4" i="8"/>
  <c r="C22" s="1"/>
  <c r="D6" i="5"/>
  <c r="G6"/>
  <c r="D36" i="7" s="1"/>
  <c r="G19" i="5"/>
  <c r="D18" i="7"/>
  <c r="C16" i="4"/>
  <c r="C25" l="1"/>
  <c r="C17" s="1"/>
  <c r="D15"/>
  <c r="D16" s="1"/>
  <c r="E15"/>
  <c r="E16" s="1"/>
  <c r="H25" i="2"/>
  <c r="H26" s="1"/>
  <c r="G26"/>
  <c r="D24" i="4"/>
  <c r="J72" i="3"/>
  <c r="D35" i="4" s="1"/>
  <c r="D36" s="1"/>
  <c r="D39" s="1"/>
  <c r="K73" i="3"/>
  <c r="D23" i="4"/>
  <c r="C36"/>
  <c r="F6" i="5"/>
  <c r="C27" i="8"/>
  <c r="C45" s="1"/>
  <c r="K66" i="3"/>
  <c r="C5" i="8"/>
  <c r="H6" i="5"/>
  <c r="C50" i="8"/>
  <c r="C68" s="1"/>
  <c r="H19" i="5"/>
  <c r="D37" i="7"/>
  <c r="D28"/>
  <c r="D19"/>
  <c r="C18" i="4"/>
  <c r="C20" s="1"/>
  <c r="D25" l="1"/>
  <c r="D17" s="1"/>
  <c r="D18" s="1"/>
  <c r="D20" s="1"/>
  <c r="E12" i="9" s="1"/>
  <c r="E24" i="4"/>
  <c r="E25" s="1"/>
  <c r="E17" s="1"/>
  <c r="E18" s="1"/>
  <c r="K72" i="3"/>
  <c r="E35" i="4" s="1"/>
  <c r="E36" s="1"/>
  <c r="E39" s="1"/>
  <c r="F15" i="9" s="1"/>
  <c r="C8" i="5"/>
  <c r="F15" i="7" s="1"/>
  <c r="C39" i="4"/>
  <c r="E8" i="5"/>
  <c r="F31" i="7" s="1"/>
  <c r="C28" i="8"/>
  <c r="C29" s="1"/>
  <c r="C28" i="4"/>
  <c r="C29" s="1"/>
  <c r="D12" i="9"/>
  <c r="C6" i="8"/>
  <c r="C51"/>
  <c r="D40" i="4"/>
  <c r="E15" i="9"/>
  <c r="D38" i="7"/>
  <c r="D29"/>
  <c r="D20"/>
  <c r="E40" i="4" l="1"/>
  <c r="E42" s="1"/>
  <c r="G21" i="5" s="1"/>
  <c r="G8"/>
  <c r="F40" i="7" s="1"/>
  <c r="F18"/>
  <c r="F32"/>
  <c r="F20"/>
  <c r="D8" i="5"/>
  <c r="F19" i="7"/>
  <c r="F21"/>
  <c r="F16"/>
  <c r="F17"/>
  <c r="F22"/>
  <c r="F26"/>
  <c r="E20" i="4"/>
  <c r="F12" i="9" s="1"/>
  <c r="F33" i="7"/>
  <c r="F27"/>
  <c r="F29"/>
  <c r="F30"/>
  <c r="F8" i="5"/>
  <c r="F28" i="7"/>
  <c r="D15" i="9"/>
  <c r="C40" i="4"/>
  <c r="C42" s="1"/>
  <c r="C21" i="5" s="1"/>
  <c r="E15" i="8" s="1"/>
  <c r="K15" s="1"/>
  <c r="C7"/>
  <c r="C8" s="1"/>
  <c r="C9" s="1"/>
  <c r="C30"/>
  <c r="C52"/>
  <c r="D42" i="4"/>
  <c r="E21" i="5" s="1"/>
  <c r="D13" i="9"/>
  <c r="C7" i="5"/>
  <c r="D30" i="7"/>
  <c r="D21"/>
  <c r="D39"/>
  <c r="F37" l="1"/>
  <c r="F39"/>
  <c r="F38"/>
  <c r="F43"/>
  <c r="H8" i="5"/>
  <c r="F36" i="7"/>
  <c r="F42"/>
  <c r="F41"/>
  <c r="C10" i="5"/>
  <c r="D10" s="1"/>
  <c r="D28" i="4"/>
  <c r="E7" i="5"/>
  <c r="E10" s="1"/>
  <c r="E11" i="8"/>
  <c r="K11" s="1"/>
  <c r="E12"/>
  <c r="K12" s="1"/>
  <c r="E13"/>
  <c r="K13" s="1"/>
  <c r="E17"/>
  <c r="K17" s="1"/>
  <c r="E5"/>
  <c r="K5" s="1"/>
  <c r="E9"/>
  <c r="K9" s="1"/>
  <c r="E19"/>
  <c r="K19" s="1"/>
  <c r="E7"/>
  <c r="K7" s="1"/>
  <c r="E18"/>
  <c r="K18" s="1"/>
  <c r="E16"/>
  <c r="K16" s="1"/>
  <c r="E8"/>
  <c r="K8" s="1"/>
  <c r="E10"/>
  <c r="K10" s="1"/>
  <c r="E6"/>
  <c r="K6" s="1"/>
  <c r="E4"/>
  <c r="K4" s="1"/>
  <c r="E14"/>
  <c r="K14" s="1"/>
  <c r="D21" i="5"/>
  <c r="E60" i="8"/>
  <c r="K60" s="1"/>
  <c r="E52"/>
  <c r="K52" s="1"/>
  <c r="E51"/>
  <c r="K51" s="1"/>
  <c r="E55"/>
  <c r="K55" s="1"/>
  <c r="E62"/>
  <c r="K62" s="1"/>
  <c r="E54"/>
  <c r="K54" s="1"/>
  <c r="E59"/>
  <c r="K59" s="1"/>
  <c r="E57"/>
  <c r="K57" s="1"/>
  <c r="E64"/>
  <c r="K64" s="1"/>
  <c r="E56"/>
  <c r="K56" s="1"/>
  <c r="E61"/>
  <c r="K61" s="1"/>
  <c r="E63"/>
  <c r="K63" s="1"/>
  <c r="H21" i="5"/>
  <c r="E58" i="8"/>
  <c r="K58" s="1"/>
  <c r="E50"/>
  <c r="K50" s="1"/>
  <c r="E65"/>
  <c r="K65" s="1"/>
  <c r="E53"/>
  <c r="K53" s="1"/>
  <c r="C31"/>
  <c r="E42"/>
  <c r="K42" s="1"/>
  <c r="E28"/>
  <c r="K28" s="1"/>
  <c r="E35"/>
  <c r="K35" s="1"/>
  <c r="E27"/>
  <c r="K27" s="1"/>
  <c r="E30"/>
  <c r="K30" s="1"/>
  <c r="E37"/>
  <c r="K37" s="1"/>
  <c r="E29"/>
  <c r="K29" s="1"/>
  <c r="E32"/>
  <c r="K32" s="1"/>
  <c r="E38"/>
  <c r="K38" s="1"/>
  <c r="E39"/>
  <c r="K39" s="1"/>
  <c r="E31"/>
  <c r="K31" s="1"/>
  <c r="E34"/>
  <c r="K34" s="1"/>
  <c r="E40"/>
  <c r="K40" s="1"/>
  <c r="E41"/>
  <c r="K41" s="1"/>
  <c r="E33"/>
  <c r="K33" s="1"/>
  <c r="E36"/>
  <c r="K36" s="1"/>
  <c r="F21" i="5"/>
  <c r="C53" i="8"/>
  <c r="C10"/>
  <c r="E27" i="7"/>
  <c r="G27" s="1"/>
  <c r="E22"/>
  <c r="E21"/>
  <c r="G21" s="1"/>
  <c r="E20"/>
  <c r="G20" s="1"/>
  <c r="E19"/>
  <c r="G19" s="1"/>
  <c r="E18"/>
  <c r="G18" s="1"/>
  <c r="E15"/>
  <c r="G15" s="1"/>
  <c r="C9" i="5"/>
  <c r="D9" s="1"/>
  <c r="E17" i="7"/>
  <c r="G17" s="1"/>
  <c r="E16"/>
  <c r="G16" s="1"/>
  <c r="D7" i="5"/>
  <c r="D31" i="7"/>
  <c r="D40"/>
  <c r="D22"/>
  <c r="D29" i="4" l="1"/>
  <c r="D31" s="1"/>
  <c r="E20" i="5" s="1"/>
  <c r="E13" i="9"/>
  <c r="K20" i="8"/>
  <c r="E22" s="1"/>
  <c r="E28" i="4"/>
  <c r="E31" i="7"/>
  <c r="G31" s="1"/>
  <c r="F10" i="5"/>
  <c r="E28" i="7"/>
  <c r="G28" s="1"/>
  <c r="E29"/>
  <c r="G29" s="1"/>
  <c r="E26"/>
  <c r="G26" s="1"/>
  <c r="E32"/>
  <c r="E30"/>
  <c r="G30" s="1"/>
  <c r="F7" i="5"/>
  <c r="E33" i="7"/>
  <c r="E9" i="5"/>
  <c r="F9" s="1"/>
  <c r="G7"/>
  <c r="G10" s="1"/>
  <c r="K66" i="8"/>
  <c r="E68" s="1"/>
  <c r="K43"/>
  <c r="E45" s="1"/>
  <c r="C31" i="4"/>
  <c r="C20" i="5" s="1"/>
  <c r="C54" i="8"/>
  <c r="C32"/>
  <c r="C11"/>
  <c r="G22" i="7"/>
  <c r="D32"/>
  <c r="G32" s="1"/>
  <c r="D41"/>
  <c r="D35" i="8" l="1"/>
  <c r="I35" s="1"/>
  <c r="D30"/>
  <c r="D33"/>
  <c r="I33" s="1"/>
  <c r="D41"/>
  <c r="I41" s="1"/>
  <c r="E22" i="5"/>
  <c r="D39" i="8"/>
  <c r="I39" s="1"/>
  <c r="D38"/>
  <c r="I38" s="1"/>
  <c r="D27"/>
  <c r="I27" s="1"/>
  <c r="D42"/>
  <c r="I42" s="1"/>
  <c r="D36"/>
  <c r="I36" s="1"/>
  <c r="D34"/>
  <c r="I34" s="1"/>
  <c r="D32"/>
  <c r="I32" s="1"/>
  <c r="D28"/>
  <c r="D40"/>
  <c r="I40" s="1"/>
  <c r="D31"/>
  <c r="I31" s="1"/>
  <c r="D29"/>
  <c r="D37"/>
  <c r="I37" s="1"/>
  <c r="F13" i="9"/>
  <c r="E29" i="4"/>
  <c r="E31" s="1"/>
  <c r="G20" i="5" s="1"/>
  <c r="D55" i="8" s="1"/>
  <c r="I55" s="1"/>
  <c r="H10" i="5"/>
  <c r="E37" i="7"/>
  <c r="G37" s="1"/>
  <c r="H7" i="5"/>
  <c r="E41" i="7"/>
  <c r="G41" s="1"/>
  <c r="E38"/>
  <c r="G38" s="1"/>
  <c r="E42"/>
  <c r="E40"/>
  <c r="G40" s="1"/>
  <c r="E36"/>
  <c r="G36" s="1"/>
  <c r="E39"/>
  <c r="G39" s="1"/>
  <c r="E43"/>
  <c r="G9" i="5"/>
  <c r="H9" s="1"/>
  <c r="F31" i="8"/>
  <c r="I29"/>
  <c r="F29"/>
  <c r="F27"/>
  <c r="I28"/>
  <c r="F28"/>
  <c r="I30"/>
  <c r="F30"/>
  <c r="F32"/>
  <c r="C33"/>
  <c r="D18"/>
  <c r="I18" s="1"/>
  <c r="D20" i="5"/>
  <c r="D22" s="1"/>
  <c r="D12" i="8"/>
  <c r="I12" s="1"/>
  <c r="D6"/>
  <c r="D17"/>
  <c r="I17" s="1"/>
  <c r="D7"/>
  <c r="D5"/>
  <c r="C22" i="5"/>
  <c r="D8" i="8"/>
  <c r="D16"/>
  <c r="I16" s="1"/>
  <c r="D19"/>
  <c r="I19" s="1"/>
  <c r="D14"/>
  <c r="I14" s="1"/>
  <c r="D9"/>
  <c r="D10"/>
  <c r="D11"/>
  <c r="I11" s="1"/>
  <c r="D4"/>
  <c r="D15"/>
  <c r="I15" s="1"/>
  <c r="D13"/>
  <c r="I13" s="1"/>
  <c r="F20" i="5"/>
  <c r="F22" s="1"/>
  <c r="C55" i="8"/>
  <c r="C12"/>
  <c r="D33" i="7"/>
  <c r="G33" s="1"/>
  <c r="D42"/>
  <c r="G42" s="1"/>
  <c r="D62" i="8" l="1"/>
  <c r="I62" s="1"/>
  <c r="D65"/>
  <c r="I65" s="1"/>
  <c r="D63"/>
  <c r="I63" s="1"/>
  <c r="D57"/>
  <c r="I57" s="1"/>
  <c r="D64"/>
  <c r="I64" s="1"/>
  <c r="H20" i="5"/>
  <c r="H22" s="1"/>
  <c r="D50" i="8"/>
  <c r="I50" s="1"/>
  <c r="G22" i="5"/>
  <c r="D54" i="8"/>
  <c r="I54" s="1"/>
  <c r="D56"/>
  <c r="I56" s="1"/>
  <c r="D53"/>
  <c r="F53" s="1"/>
  <c r="D60"/>
  <c r="I60" s="1"/>
  <c r="D58"/>
  <c r="I58" s="1"/>
  <c r="D59"/>
  <c r="I59" s="1"/>
  <c r="D52"/>
  <c r="D51"/>
  <c r="D61"/>
  <c r="I61" s="1"/>
  <c r="F11"/>
  <c r="F50"/>
  <c r="I43"/>
  <c r="D45" s="1"/>
  <c r="F45" s="1"/>
  <c r="E17" i="9" s="1"/>
  <c r="E19" s="1"/>
  <c r="E21" s="1"/>
  <c r="I7" i="8"/>
  <c r="F7"/>
  <c r="I8"/>
  <c r="F8"/>
  <c r="I10"/>
  <c r="F10"/>
  <c r="I5"/>
  <c r="F5"/>
  <c r="I9"/>
  <c r="F9"/>
  <c r="I4"/>
  <c r="F4"/>
  <c r="I6"/>
  <c r="F6"/>
  <c r="F33"/>
  <c r="C34"/>
  <c r="C56"/>
  <c r="F55"/>
  <c r="C13"/>
  <c r="F12"/>
  <c r="D43" i="7"/>
  <c r="G43" s="1"/>
  <c r="F54" i="8" l="1"/>
  <c r="I51"/>
  <c r="F51"/>
  <c r="I53"/>
  <c r="I52"/>
  <c r="F52"/>
  <c r="I20"/>
  <c r="D22" s="1"/>
  <c r="F22" s="1"/>
  <c r="D17" i="9" s="1"/>
  <c r="D19" s="1"/>
  <c r="D21" s="1"/>
  <c r="F34" i="8"/>
  <c r="C35"/>
  <c r="F56"/>
  <c r="C57"/>
  <c r="C14"/>
  <c r="F13"/>
  <c r="I66" l="1"/>
  <c r="D68" s="1"/>
  <c r="F68" s="1"/>
  <c r="F17" i="9" s="1"/>
  <c r="F19" s="1"/>
  <c r="F21" s="1"/>
  <c r="C36" i="8"/>
  <c r="F35"/>
  <c r="F57"/>
  <c r="C58"/>
  <c r="C15"/>
  <c r="F14"/>
  <c r="C37" l="1"/>
  <c r="F36"/>
  <c r="F58"/>
  <c r="C59"/>
  <c r="C16"/>
  <c r="F15"/>
  <c r="F37" l="1"/>
  <c r="C38"/>
  <c r="F59"/>
  <c r="C60"/>
  <c r="C17"/>
  <c r="F16"/>
  <c r="C39" l="1"/>
  <c r="F38"/>
  <c r="F60"/>
  <c r="C61"/>
  <c r="C18"/>
  <c r="F17"/>
  <c r="C40" l="1"/>
  <c r="F39"/>
  <c r="F61"/>
  <c r="C62"/>
  <c r="C19"/>
  <c r="F19" s="1"/>
  <c r="F18"/>
  <c r="C41" l="1"/>
  <c r="F40"/>
  <c r="F62"/>
  <c r="C63"/>
  <c r="F41" l="1"/>
  <c r="C42"/>
  <c r="F42" s="1"/>
  <c r="F63"/>
  <c r="C64"/>
  <c r="F64" l="1"/>
  <c r="C65"/>
  <c r="F65" s="1"/>
</calcChain>
</file>

<file path=xl/comments1.xml><?xml version="1.0" encoding="utf-8"?>
<comments xmlns="http://schemas.openxmlformats.org/spreadsheetml/2006/main">
  <authors>
    <author>Gerry</author>
  </authors>
  <commentList>
    <comment ref="B32" authorId="0">
      <text>
        <r>
          <rPr>
            <b/>
            <sz val="9"/>
            <color indexed="81"/>
            <rFont val="Tahoma"/>
            <family val="2"/>
          </rPr>
          <t>Gerry:</t>
        </r>
        <r>
          <rPr>
            <sz val="9"/>
            <color indexed="81"/>
            <rFont val="Tahoma"/>
            <family val="2"/>
          </rPr>
          <t xml:space="preserve">
insert a general description of the customers included in each category</t>
        </r>
      </text>
    </comment>
    <comment ref="A54" authorId="0">
      <text>
        <r>
          <rPr>
            <b/>
            <sz val="9"/>
            <color indexed="81"/>
            <rFont val="Tahoma"/>
            <family val="2"/>
          </rPr>
          <t>Gerry:</t>
        </r>
        <r>
          <rPr>
            <sz val="9"/>
            <color indexed="81"/>
            <rFont val="Tahoma"/>
            <family val="2"/>
          </rPr>
          <t xml:space="preserve">
this includes all treated water not purchased from a third party</t>
        </r>
      </text>
    </comment>
    <comment ref="A58" authorId="0">
      <text>
        <r>
          <rPr>
            <b/>
            <sz val="9"/>
            <color indexed="81"/>
            <rFont val="Tahoma"/>
            <family val="2"/>
          </rPr>
          <t>Gerry:</t>
        </r>
        <r>
          <rPr>
            <sz val="9"/>
            <color indexed="81"/>
            <rFont val="Tahoma"/>
            <family val="2"/>
          </rPr>
          <t xml:space="preserve">
the industry standard is 10%</t>
        </r>
      </text>
    </comment>
    <comment ref="A76" authorId="0">
      <text>
        <r>
          <rPr>
            <b/>
            <sz val="9"/>
            <color indexed="81"/>
            <rFont val="Tahoma"/>
            <family val="2"/>
          </rPr>
          <t>Gerry:</t>
        </r>
        <r>
          <rPr>
            <sz val="9"/>
            <color indexed="81"/>
            <rFont val="Tahoma"/>
            <family val="2"/>
          </rPr>
          <t xml:space="preserve">
these are the rates contained in the current rate bylaws</t>
        </r>
      </text>
    </comment>
  </commentList>
</comments>
</file>

<file path=xl/sharedStrings.xml><?xml version="1.0" encoding="utf-8"?>
<sst xmlns="http://schemas.openxmlformats.org/spreadsheetml/2006/main" count="473" uniqueCount="336">
  <si>
    <t>NAME OF MUNICIPALITY AND UTILITY:</t>
  </si>
  <si>
    <t>SCHEDULE OF UTILITY RATE REQUIREMENTS</t>
  </si>
  <si>
    <t>Current year</t>
  </si>
  <si>
    <t>Actual</t>
  </si>
  <si>
    <t>Projected</t>
  </si>
  <si>
    <t>Expenses:</t>
  </si>
  <si>
    <t>Administration (building, office, staff, etc.)</t>
  </si>
  <si>
    <t>Billing and collection</t>
  </si>
  <si>
    <t>Deficit Recovery for the year ________</t>
  </si>
  <si>
    <t>Revenue:</t>
  </si>
  <si>
    <t>Surcharges</t>
  </si>
  <si>
    <t>Penalties</t>
  </si>
  <si>
    <t>Total general revenue</t>
  </si>
  <si>
    <t xml:space="preserve">Water  </t>
  </si>
  <si>
    <t>Staffing</t>
  </si>
  <si>
    <t>Purification and treatment</t>
  </si>
  <si>
    <t>Water purchases</t>
  </si>
  <si>
    <t>Service of Supply</t>
  </si>
  <si>
    <t>Transmission and Distribution</t>
  </si>
  <si>
    <t>Other Water Supply Costs</t>
  </si>
  <si>
    <t>Connections - Net Loss</t>
  </si>
  <si>
    <t>Amortization/ depreciation</t>
  </si>
  <si>
    <t>Interest on long term debt</t>
  </si>
  <si>
    <t>Reserves</t>
  </si>
  <si>
    <t>Sub-total- water expenses</t>
  </si>
  <si>
    <t>Connection Revenue</t>
  </si>
  <si>
    <t>Hydrant rentals</t>
  </si>
  <si>
    <t>Investment Income</t>
  </si>
  <si>
    <t>Amortization of capital grants</t>
  </si>
  <si>
    <t>Sewer</t>
  </si>
  <si>
    <t>Sewage Collection System</t>
  </si>
  <si>
    <t>Sewage Lift Station</t>
  </si>
  <si>
    <t>Sewage Treatment and Disposal</t>
  </si>
  <si>
    <t>Other Sewage Collection &amp; Disposal Costs</t>
  </si>
  <si>
    <t>Connection - Net Loss</t>
  </si>
  <si>
    <t>Future Remediation</t>
  </si>
  <si>
    <t>Total sewer expenses</t>
  </si>
  <si>
    <t>Revenue</t>
  </si>
  <si>
    <t>Lagoon Tipping Fees</t>
  </si>
  <si>
    <t>Other Revenue</t>
  </si>
  <si>
    <t>(1)</t>
  </si>
  <si>
    <t>Water facility- debt servicing taxation revenues</t>
  </si>
  <si>
    <t>Principal</t>
  </si>
  <si>
    <t>Interest</t>
  </si>
  <si>
    <t>Total</t>
  </si>
  <si>
    <t>(2)</t>
  </si>
  <si>
    <t>Sewer facility- debt servicing taxation revenues</t>
  </si>
  <si>
    <t>(3)</t>
  </si>
  <si>
    <t>Target Surplus</t>
  </si>
  <si>
    <t>Net results</t>
  </si>
  <si>
    <t>Financial history and projections</t>
  </si>
  <si>
    <t>Schedule 8</t>
  </si>
  <si>
    <t>Add long-term debt</t>
  </si>
  <si>
    <t>Working capital assessment</t>
  </si>
  <si>
    <t>Working capital surcharge (1% of annual expenses)</t>
  </si>
  <si>
    <t>Indicate year</t>
  </si>
  <si>
    <t>Inflation rate</t>
  </si>
  <si>
    <t xml:space="preserve"> forecasts- Rate years</t>
  </si>
  <si>
    <t>Rate year 1</t>
  </si>
  <si>
    <t>Rate year 2</t>
  </si>
  <si>
    <t>Rate year 3</t>
  </si>
  <si>
    <t>Prior year - 1*</t>
  </si>
  <si>
    <t>Prior year**</t>
  </si>
  <si>
    <t>Enter information in blue shaded cells only.</t>
  </si>
  <si>
    <t>Contingency***</t>
  </si>
  <si>
    <t>Sewer rate charges****</t>
  </si>
  <si>
    <t>These are revenues generated from rates.</t>
  </si>
  <si>
    <t>These are minor expenses that will not be capitalized</t>
  </si>
  <si>
    <r>
      <t>Service charges</t>
    </r>
    <r>
      <rPr>
        <vertAlign val="superscript"/>
        <sz val="9"/>
        <rFont val="Arial"/>
        <family val="2"/>
      </rPr>
      <t xml:space="preserve"> (4)</t>
    </r>
  </si>
  <si>
    <r>
      <t>Minor capital upgrades</t>
    </r>
    <r>
      <rPr>
        <vertAlign val="superscript"/>
        <sz val="9"/>
        <rFont val="Arial"/>
        <family val="2"/>
      </rPr>
      <t xml:space="preserve"> (5)</t>
    </r>
  </si>
  <si>
    <r>
      <t xml:space="preserve">Contingency </t>
    </r>
    <r>
      <rPr>
        <vertAlign val="superscript"/>
        <sz val="9"/>
        <rFont val="Arial"/>
        <family val="2"/>
      </rPr>
      <t>(3)</t>
    </r>
  </si>
  <si>
    <r>
      <t>Water rate charges</t>
    </r>
    <r>
      <rPr>
        <vertAlign val="superscript"/>
        <sz val="9"/>
        <rFont val="Arial"/>
        <family val="2"/>
      </rPr>
      <t xml:space="preserve"> (4)</t>
    </r>
  </si>
  <si>
    <t>(4)</t>
  </si>
  <si>
    <t>(5)</t>
  </si>
  <si>
    <r>
      <t>Taxation revenues</t>
    </r>
    <r>
      <rPr>
        <vertAlign val="superscript"/>
        <sz val="9"/>
        <rFont val="Arial"/>
        <family val="2"/>
      </rPr>
      <t xml:space="preserve"> (b)</t>
    </r>
  </si>
  <si>
    <t>Numbers should reconcile to audited statements.</t>
  </si>
  <si>
    <t>This column is not mandatory, but helpful in identifying trends.  Numbers should reconcile to audited statements.</t>
  </si>
  <si>
    <t>Fiscal year, latest audited statements</t>
  </si>
  <si>
    <t xml:space="preserve"> with comparative numbers for current and past year(s)</t>
  </si>
  <si>
    <t>OVERVIEW STATISTICS</t>
  </si>
  <si>
    <t>Budget</t>
  </si>
  <si>
    <t>METERS:</t>
  </si>
  <si>
    <t>5/8 inch</t>
  </si>
  <si>
    <t xml:space="preserve">3/4   " </t>
  </si>
  <si>
    <t>1     "</t>
  </si>
  <si>
    <t xml:space="preserve">1½    " </t>
  </si>
  <si>
    <t xml:space="preserve">2     " </t>
  </si>
  <si>
    <t xml:space="preserve">3     " </t>
  </si>
  <si>
    <t xml:space="preserve">4     " </t>
  </si>
  <si>
    <t xml:space="preserve">6     " </t>
  </si>
  <si>
    <t>Bulk sales</t>
  </si>
  <si>
    <t>Water returned to sewers</t>
  </si>
  <si>
    <t>Current</t>
  </si>
  <si>
    <t>Total number of customers</t>
  </si>
  <si>
    <t>Metered services</t>
  </si>
  <si>
    <t xml:space="preserve">Total  </t>
  </si>
  <si>
    <t>Metered water sales</t>
  </si>
  <si>
    <t>Bulk water sales</t>
  </si>
  <si>
    <t>Water consumed for firefighting, line flushing, etc.</t>
  </si>
  <si>
    <t>Total water accounted for</t>
  </si>
  <si>
    <t>Unaccounted for water</t>
  </si>
  <si>
    <t>Water only customers- consumption</t>
  </si>
  <si>
    <t>Number of fire hydrants serviced</t>
  </si>
  <si>
    <t>Meter size</t>
  </si>
  <si>
    <t>Year</t>
  </si>
  <si>
    <t>Customers</t>
  </si>
  <si>
    <t>Volumes returned to sewers</t>
  </si>
  <si>
    <t>Sewer rate</t>
  </si>
  <si>
    <t>Proposed hydrant charge (annual)</t>
  </si>
  <si>
    <t>Commodity Rate</t>
  </si>
  <si>
    <t>Previous</t>
  </si>
  <si>
    <t>Water</t>
  </si>
  <si>
    <t>Quarterly Service Charge</t>
  </si>
  <si>
    <t>Minimum Quarterly*</t>
  </si>
  <si>
    <t>Reconnection fee</t>
  </si>
  <si>
    <t>Hydrant Rental Charge (Annual)</t>
  </si>
  <si>
    <t>Current rates</t>
  </si>
  <si>
    <t>Water unit charge</t>
  </si>
  <si>
    <t>Sewer unit charge</t>
  </si>
  <si>
    <t>Quarterly Service charge</t>
  </si>
  <si>
    <t>$/ cubic meter (gallon)</t>
  </si>
  <si>
    <t>Bulk water  rate</t>
  </si>
  <si>
    <t>Test year 1</t>
  </si>
  <si>
    <t>Test year 2</t>
  </si>
  <si>
    <t>Test year 3</t>
  </si>
  <si>
    <t>Number of customers</t>
  </si>
  <si>
    <t>NOTE:  CELLS ARE NOT PROTECTED- MAKE CHANGES AS APPROPRIATE</t>
  </si>
  <si>
    <t>(1) (2)</t>
  </si>
  <si>
    <t>Min quarterly gallons included</t>
  </si>
  <si>
    <t>Meter Size (Inches)</t>
  </si>
  <si>
    <t>Group Capacity Ratio</t>
  </si>
  <si>
    <t>Minimum Quarterly Consumption</t>
  </si>
  <si>
    <t>Service Charge</t>
  </si>
  <si>
    <t>Minimum Quarterly Charges</t>
  </si>
  <si>
    <t>5/8</t>
  </si>
  <si>
    <t>3/4</t>
  </si>
  <si>
    <t>Year 1</t>
  </si>
  <si>
    <t>Year 2</t>
  </si>
  <si>
    <t>Sub-total</t>
  </si>
  <si>
    <t>Water  sales to unmetered customers</t>
  </si>
  <si>
    <t>Customer description</t>
  </si>
  <si>
    <t>Water REU's</t>
  </si>
  <si>
    <t>Sewer REU's</t>
  </si>
  <si>
    <t>Totals</t>
  </si>
  <si>
    <t>REU/ CUST's</t>
  </si>
  <si>
    <t>Metered Water and sewer customers</t>
  </si>
  <si>
    <t>Metered Water only customers</t>
  </si>
  <si>
    <t>Total water sales</t>
  </si>
  <si>
    <t>Quarterly service charge</t>
  </si>
  <si>
    <t>Bulk water revenues</t>
  </si>
  <si>
    <t>Non-bulk water sales</t>
  </si>
  <si>
    <t>Total residential equivalent units</t>
  </si>
  <si>
    <t>Metered sales</t>
  </si>
  <si>
    <t>Average quarterly gallons- sewer only customers</t>
  </si>
  <si>
    <t>Unaccounted for water-est. percentage</t>
  </si>
  <si>
    <t>Sewer volume metered customers</t>
  </si>
  <si>
    <t>Sewer volume unmetered customers</t>
  </si>
  <si>
    <t>Metered customers</t>
  </si>
  <si>
    <t>$/ residential equivalent unit</t>
  </si>
  <si>
    <t>Quarterly Commodity Rate</t>
  </si>
  <si>
    <t>REU unit rate - water (annual)</t>
  </si>
  <si>
    <t>REU unit rate - sewer (annual)</t>
  </si>
  <si>
    <t>Revenue Requirements</t>
  </si>
  <si>
    <t>Metered Sales</t>
  </si>
  <si>
    <t>Unmetered water and sewer customers</t>
  </si>
  <si>
    <t>Unmetered Sewer only customers</t>
  </si>
  <si>
    <t>Unmetered Water only customers</t>
  </si>
  <si>
    <t>Annual revenue</t>
  </si>
  <si>
    <t>Water revenue</t>
  </si>
  <si>
    <t>Water &amp; Sewer</t>
  </si>
  <si>
    <t>Water Only</t>
  </si>
  <si>
    <t>Sewer Only</t>
  </si>
  <si>
    <t>Water cust's</t>
  </si>
  <si>
    <t>Sewer Cust's</t>
  </si>
  <si>
    <t xml:space="preserve">Other water not returned to sewers </t>
  </si>
  <si>
    <t>Total Water not returned to sewers</t>
  </si>
  <si>
    <t>Residential equivalent unit sales</t>
  </si>
  <si>
    <t>Service charge-metered</t>
  </si>
  <si>
    <t>Revenue in excess (short) of requirement</t>
  </si>
  <si>
    <t>Net rate revenue requirement - sewer</t>
  </si>
  <si>
    <t>Note: This document is intended as an aid for the calculation of rates for a utility. Owners should include the pertinent information on a best efforts basis. Utilities may determine certain line items are better calculated in a different section. Please feel free to move items if required.</t>
  </si>
  <si>
    <t>Contingency is calculated to be 10% of variable operating expenses.  This can be changed but requires explanation.</t>
  </si>
  <si>
    <t>Non-metered revenue requirement</t>
  </si>
  <si>
    <t>Non-metered customers</t>
  </si>
  <si>
    <t>Fiscal year</t>
  </si>
  <si>
    <t>15.</t>
  </si>
  <si>
    <t>14.</t>
  </si>
  <si>
    <t>13.</t>
  </si>
  <si>
    <t>12.</t>
  </si>
  <si>
    <t>11.</t>
  </si>
  <si>
    <t>10.</t>
  </si>
  <si>
    <t>9.</t>
  </si>
  <si>
    <t>8.</t>
  </si>
  <si>
    <t>7.</t>
  </si>
  <si>
    <t>6.</t>
  </si>
  <si>
    <t>5.</t>
  </si>
  <si>
    <t>4.</t>
  </si>
  <si>
    <t>3.</t>
  </si>
  <si>
    <t>2.</t>
  </si>
  <si>
    <t>1.</t>
  </si>
  <si>
    <t>STEPS FOR COMPLETING RATE TEMPLATES</t>
  </si>
  <si>
    <t>Note that each workbook has a series of spreadsheet tabs. In most cases, you will need only populate the blue highlighted areas on the first four tabs. The workbook will then automatically populate the remaining tabs.</t>
  </si>
  <si>
    <t>You should prepare by gathering utility information as indicated on the overview sheet as well as your latest audited financial statements. Armed with this data, you should be able to complete the workbook.</t>
  </si>
  <si>
    <t>As you populate the current data, you will note that some of the cells for the ensuing years become automatically populated on the assumption that nothing is projected to change. If this is not the case, simply populate the ensuing years with the correct information.</t>
  </si>
  <si>
    <t>The information required for completing the Working Capital section will be found in your audited financial statements. This information will determine whether or not you require a surcharge to build your working capital.</t>
  </si>
  <si>
    <t>There are cells provided for populating the taxation revenues that are being generated to repay utility related debentures. Entering this information correctly will populate certain cells within the body of the revenue requirement in the financial projections. The taxation revenues should be broken down appropriately between water related and sewer related debentures.</t>
  </si>
  <si>
    <t>The Financial Projections Worksheet makes provision for two historical years as well as the current year projected results and three "test years" i.e., those years for which rates are being requested.</t>
  </si>
  <si>
    <t>It is not mandatory to complete both historical years, but this is recommended in order to assist both the utility and the board in identifying trends. The historical year(s) should agree to schedule 9 of your audited financial statements for the utility in question. This may require that you reclassify some of the figures from your financial statements so that they will match the categories on the spreadsheet. Note that the "net results" should agree to your financial statements.</t>
  </si>
  <si>
    <t>In developing your forward projections, there is provision at the top of the spreadsheet to enter an inflation factor. This will assist in automatically populating some of the forward projections once the projection for the first test year has been entered.</t>
  </si>
  <si>
    <t>Forward projections should be based on historical trends. If a particular line item varies significantly from the historical and current years' results, an explanation should be attached with the cross-reference indicated on the spreadsheet under the column headed "Expl #".</t>
  </si>
  <si>
    <t>Working Capital Surcharge</t>
  </si>
  <si>
    <t>The spreadsheet contains a formula driven provision for a working capital surcharge where working capital is less than 20% of annual expenses.</t>
  </si>
  <si>
    <t>Deficit Recovery</t>
  </si>
  <si>
    <t>The spreadsheet also provides for the insertion of revenue requirements to recover deficits. Where these cells are populated, you should have completed and forwarded to the board a deficit approval application along with the appropriate council resolution requesting the recovery through rates.</t>
  </si>
  <si>
    <t xml:space="preserve">Reserves </t>
  </si>
  <si>
    <t>The worksheet has made allowance for the inclusion of a provision to build reserves in both water and sewer. Reserves are generally required only for specific purposes. Where a reserve provision is included in the spreadsheet, an explanatory note should be attached.</t>
  </si>
  <si>
    <t>Contingencies</t>
  </si>
  <si>
    <t>Contingency provisions are formula driven based on 10% of variable operating expenses. (Note that this is a revision to the board's previous guidelines whereby contingencies were based on the capital cost of the plant.) As with all fields in these spreadsheets, these provisions can be overridden and the cells populated with specific values where the utility believes that a more substantial (or reduced) provision is more appropriate. Where a formula has been overwritten, an explanatory note must be included.</t>
  </si>
  <si>
    <t>As stated above, completing the cells in the first three tabs will populate all other tabs in the workbook. Once you have completed the Overview, Working Capital, and Financial Projections, review the results that have been calculated in the other spreadsheets to ensure that they are consistent with your intent. This review will also help identify where blue highlighted fields may not have been completed, thus not producing the proper calculations.</t>
  </si>
  <si>
    <t>Once again, none of the cells in this workbook are protected. This means that you're able to amend calculated results to reflect what you may wish to propose to the board with respect to rights. However, it is crucial that all amendments be supported by an explanatory note.</t>
  </si>
  <si>
    <t>Metered water rates</t>
  </si>
  <si>
    <t>Metered water rate</t>
  </si>
  <si>
    <t>REU (non-metered) water rates</t>
  </si>
  <si>
    <t>REU water commodity rate</t>
  </si>
  <si>
    <t>Sewer rates- metered customers</t>
  </si>
  <si>
    <t>Sewer rates- REU (non-metered) customers</t>
  </si>
  <si>
    <t>REU sewer commodity rate</t>
  </si>
  <si>
    <t xml:space="preserve">Administration  </t>
  </si>
  <si>
    <t>Average annual cost per household**</t>
  </si>
  <si>
    <t>**Water &amp; sewer customer- based on 12,500 gallons per household per quarter</t>
  </si>
  <si>
    <t>Once you have finished reviewing the workbook and are satisfied with the results, the workbook should be printed and attached to your submission. The wroksheets have been set up to print on a standard printer.  However, depending on your printer and other variables which may have caused an expansion of the column widths, you may be required to manipulate paper orientation, fonts, etc. to ensure an appropriate printing.</t>
  </si>
  <si>
    <r>
      <rPr>
        <b/>
        <sz val="11"/>
        <color theme="1"/>
        <rFont val="Calibri"/>
        <family val="2"/>
        <scheme val="minor"/>
      </rPr>
      <t>Instruction Sheet</t>
    </r>
    <r>
      <rPr>
        <sz val="11"/>
        <color theme="1"/>
        <rFont val="Calibri"/>
        <family val="2"/>
        <scheme val="minor"/>
      </rPr>
      <t xml:space="preserve"> </t>
    </r>
  </si>
  <si>
    <r>
      <t>1.</t>
    </r>
    <r>
      <rPr>
        <b/>
        <sz val="7"/>
        <color theme="1"/>
        <rFont val="Times New Roman"/>
        <family val="1"/>
      </rPr>
      <t xml:space="preserve">       </t>
    </r>
    <r>
      <rPr>
        <b/>
        <sz val="11"/>
        <color theme="1"/>
        <rFont val="Calibri"/>
        <family val="2"/>
        <scheme val="minor"/>
      </rPr>
      <t>About The Template</t>
    </r>
  </si>
  <si>
    <r>
      <t>2.</t>
    </r>
    <r>
      <rPr>
        <b/>
        <sz val="7"/>
        <color theme="1"/>
        <rFont val="Times New Roman"/>
        <family val="1"/>
      </rPr>
      <t xml:space="preserve">       </t>
    </r>
    <r>
      <rPr>
        <b/>
        <sz val="11"/>
        <color theme="1"/>
        <rFont val="Calibri"/>
        <family val="2"/>
        <scheme val="minor"/>
      </rPr>
      <t>Completing the Workbook</t>
    </r>
  </si>
  <si>
    <t>*The blue highlighted cells require completion.</t>
  </si>
  <si>
    <r>
      <t>3.</t>
    </r>
    <r>
      <rPr>
        <b/>
        <sz val="7"/>
        <color theme="1"/>
        <rFont val="Times New Roman"/>
        <family val="1"/>
      </rPr>
      <t xml:space="preserve">       </t>
    </r>
    <r>
      <rPr>
        <b/>
        <sz val="11"/>
        <color theme="1"/>
        <rFont val="Calibri"/>
        <family val="2"/>
        <scheme val="minor"/>
      </rPr>
      <t>Complete the Overview</t>
    </r>
  </si>
  <si>
    <t>The highlighted cells in the Overview Workbook are intended to capture the basic data about the utility, especially related to the composition of the customer base as well as volumes.</t>
  </si>
  <si>
    <t>*Be sure to enter the name of the municipality and the utility.</t>
  </si>
  <si>
    <r>
      <t>4.</t>
    </r>
    <r>
      <rPr>
        <b/>
        <sz val="7"/>
        <color theme="1"/>
        <rFont val="Times New Roman"/>
        <family val="1"/>
      </rPr>
      <t xml:space="preserve">       </t>
    </r>
    <r>
      <rPr>
        <b/>
        <sz val="11"/>
        <color theme="1"/>
        <rFont val="Calibri"/>
        <family val="2"/>
        <scheme val="minor"/>
      </rPr>
      <t>Complete the Working Capital Surplus</t>
    </r>
  </si>
  <si>
    <r>
      <t>5.</t>
    </r>
    <r>
      <rPr>
        <b/>
        <sz val="7"/>
        <color theme="1"/>
        <rFont val="Times New Roman"/>
        <family val="1"/>
      </rPr>
      <t xml:space="preserve">       </t>
    </r>
    <r>
      <rPr>
        <b/>
        <sz val="11"/>
        <color theme="1"/>
        <rFont val="Calibri"/>
        <family val="2"/>
        <scheme val="minor"/>
      </rPr>
      <t>Complete The Financial Projections</t>
    </r>
  </si>
  <si>
    <r>
      <rPr>
        <b/>
        <sz val="11"/>
        <color theme="1"/>
        <rFont val="Calibri"/>
        <family val="2"/>
        <scheme val="minor"/>
      </rPr>
      <t>6.</t>
    </r>
    <r>
      <rPr>
        <b/>
        <sz val="7"/>
        <color theme="1"/>
        <rFont val="Times New Roman"/>
        <family val="1"/>
      </rPr>
      <t xml:space="preserve">       </t>
    </r>
    <r>
      <rPr>
        <b/>
        <sz val="11"/>
        <color theme="1"/>
        <rFont val="Calibri"/>
        <family val="2"/>
        <scheme val="minor"/>
      </rPr>
      <t>Final Review</t>
    </r>
  </si>
  <si>
    <r>
      <rPr>
        <b/>
        <sz val="11"/>
        <color theme="1"/>
        <rFont val="Calibri"/>
        <family val="2"/>
        <scheme val="minor"/>
      </rPr>
      <t>7.</t>
    </r>
    <r>
      <rPr>
        <b/>
        <sz val="7"/>
        <color theme="1"/>
        <rFont val="Times New Roman"/>
        <family val="1"/>
      </rPr>
      <t xml:space="preserve">       </t>
    </r>
    <r>
      <rPr>
        <b/>
        <sz val="11"/>
        <color theme="1"/>
        <rFont val="Calibri"/>
        <family val="2"/>
        <scheme val="minor"/>
      </rPr>
      <t>Printing</t>
    </r>
  </si>
  <si>
    <t>Checklist for Information required for completing the Workbook that is suited to the Utility.</t>
  </si>
  <si>
    <t>This is a basic list and is very general. Depending on your circumstances you may require additional information not listed.</t>
  </si>
  <si>
    <t>Customers:</t>
  </si>
  <si>
    <t>ü</t>
  </si>
  <si>
    <t>water and sewer</t>
  </si>
  <si>
    <t>water only</t>
  </si>
  <si>
    <t>sewer only</t>
  </si>
  <si>
    <t>Breakdown by Meter size:</t>
  </si>
  <si>
    <t>Example:</t>
  </si>
  <si>
    <r>
      <rPr>
        <sz val="7"/>
        <color theme="1"/>
        <rFont val="Times New Roman"/>
        <family val="1"/>
      </rPr>
      <t xml:space="preserve"> </t>
    </r>
    <r>
      <rPr>
        <sz val="11"/>
        <color theme="1"/>
        <rFont val="Calibri"/>
        <family val="2"/>
        <scheme val="minor"/>
      </rPr>
      <t>5/8”</t>
    </r>
  </si>
  <si>
    <t>¾”</t>
  </si>
  <si>
    <t>1”</t>
  </si>
  <si>
    <t>2”</t>
  </si>
  <si>
    <t>Fire Hydrants:</t>
  </si>
  <si>
    <t>How many?</t>
  </si>
  <si>
    <t>Current Charge?</t>
  </si>
  <si>
    <t>Proposed Charge?</t>
  </si>
  <si>
    <t>Current Rates for:</t>
  </si>
  <si>
    <t>Bulk Water</t>
  </si>
  <si>
    <t>Volumes:</t>
  </si>
  <si>
    <t>Water produced- How many gallons or cubic meters?</t>
  </si>
  <si>
    <t>Water purchased- How many gallons or cubic meters?</t>
  </si>
  <si>
    <t>Water only Consumption- How many gallons or cubic meters?</t>
  </si>
  <si>
    <t>Sewer only Average Quarterly Gallons- How many gallons/ cubic meters?</t>
  </si>
  <si>
    <t>Metered Water Sales- How many gallons or cubic meters?</t>
  </si>
  <si>
    <t>Bulk Water Sales- How many gallons or cubic meters?</t>
  </si>
  <si>
    <t>Flushing of lines-Fire-etc..- How many gallons or cubic meters?</t>
  </si>
  <si>
    <t>Financial Information:</t>
  </si>
  <si>
    <t>Current Audited Financial Statements</t>
  </si>
  <si>
    <r>
      <t xml:space="preserve">***Only insert information in blue shaded areas                                                                          </t>
    </r>
    <r>
      <rPr>
        <b/>
        <sz val="11"/>
        <rFont val="Calibri"/>
        <family val="2"/>
        <scheme val="minor"/>
      </rPr>
      <t xml:space="preserve"> Overview-Page 1</t>
    </r>
  </si>
  <si>
    <t>WCS-Page 2</t>
  </si>
  <si>
    <t>Financial Projections-Page 3</t>
  </si>
  <si>
    <t>Explanations-Page 4</t>
  </si>
  <si>
    <t>Explanations:</t>
  </si>
  <si>
    <t>Rate Calculator</t>
  </si>
  <si>
    <t>Rate Calculator-Page 5</t>
  </si>
  <si>
    <t>(self populated)</t>
  </si>
  <si>
    <t>Table of Proposed Rates- Page 6</t>
  </si>
  <si>
    <t>Total Quarterly Charge</t>
  </si>
  <si>
    <t>Minimum Quarterly- Page 7</t>
  </si>
  <si>
    <t>Year 3</t>
  </si>
  <si>
    <t>REU Quarterly-Page 7</t>
  </si>
  <si>
    <t>Quarterly Water Charge</t>
  </si>
  <si>
    <t>Quarterly Sewer Charge</t>
  </si>
  <si>
    <t>REU/CUST`s</t>
  </si>
  <si>
    <t>Proof of Revenue-Page 9</t>
  </si>
  <si>
    <t>/1 step rate (un) metered gallons</t>
  </si>
  <si>
    <t>Working Capital Surplus/Deficit</t>
  </si>
  <si>
    <t>93/09 Working Capital Surplus req. (20% of prior year oper. exp.)</t>
  </si>
  <si>
    <t>Reference</t>
  </si>
  <si>
    <t xml:space="preserve">Fund Surplus </t>
  </si>
  <si>
    <t>Deduct Tangible Capital Assets</t>
  </si>
  <si>
    <t>Add Reserves</t>
  </si>
  <si>
    <t>Schedule 6</t>
  </si>
  <si>
    <t>Working Capital Surplus (deficit)</t>
  </si>
  <si>
    <t>1,000 gallons</t>
  </si>
  <si>
    <t>*Includes 3,000 Gallons per quarter</t>
  </si>
  <si>
    <t>Total-Revenue Required</t>
  </si>
  <si>
    <t>Total-Revenue Projected from Rates</t>
  </si>
  <si>
    <r>
      <t>Except for unusual circumstances, you will need to complete only the first four (4) worksheet tabs:                                                                                                                                                                                                                      1.</t>
    </r>
    <r>
      <rPr>
        <i/>
        <sz val="11"/>
        <color theme="1"/>
        <rFont val="Calibri"/>
        <family val="2"/>
        <scheme val="minor"/>
      </rPr>
      <t>the Overview</t>
    </r>
    <r>
      <rPr>
        <sz val="11"/>
        <color theme="1"/>
        <rFont val="Calibri"/>
        <family val="2"/>
        <scheme val="minor"/>
      </rPr>
      <t xml:space="preserve">,                                                                                                                                                 2.the </t>
    </r>
    <r>
      <rPr>
        <i/>
        <sz val="11"/>
        <color theme="1"/>
        <rFont val="Calibri"/>
        <family val="2"/>
        <scheme val="minor"/>
      </rPr>
      <t>WCS</t>
    </r>
    <r>
      <rPr>
        <sz val="11"/>
        <color theme="1"/>
        <rFont val="Calibri"/>
        <family val="2"/>
        <scheme val="minor"/>
      </rPr>
      <t xml:space="preserve">,                                                                                                                                                3.the </t>
    </r>
    <r>
      <rPr>
        <i/>
        <sz val="11"/>
        <color theme="1"/>
        <rFont val="Calibri"/>
        <family val="2"/>
        <scheme val="minor"/>
      </rPr>
      <t>Financial Projections</t>
    </r>
    <r>
      <rPr>
        <sz val="11"/>
        <color theme="1"/>
        <rFont val="Calibri"/>
        <family val="2"/>
        <scheme val="minor"/>
      </rPr>
      <t xml:space="preserve">                                                                                                                                          4.the </t>
    </r>
    <r>
      <rPr>
        <i/>
        <sz val="11"/>
        <color theme="1"/>
        <rFont val="Calibri"/>
        <family val="2"/>
        <scheme val="minor"/>
      </rPr>
      <t xml:space="preserve">Explanations                                                        </t>
    </r>
    <r>
      <rPr>
        <sz val="11"/>
        <color theme="1"/>
        <rFont val="Calibri"/>
        <family val="2"/>
        <scheme val="minor"/>
      </rPr>
      <t xml:space="preserve">                                                                                            The worksheet tabs should be completed in that sequence.</t>
    </r>
  </si>
  <si>
    <t>Total gen. exp./Admin revenue requirement  (A)</t>
  </si>
  <si>
    <t>Net rate revenue requirement - water            (B)</t>
  </si>
  <si>
    <r>
      <t xml:space="preserve">Taxation revenues-water debt              </t>
    </r>
    <r>
      <rPr>
        <b/>
        <sz val="9"/>
        <rFont val="Calibri"/>
        <family val="2"/>
        <scheme val="minor"/>
      </rPr>
      <t xml:space="preserve">   (C)</t>
    </r>
  </si>
  <si>
    <r>
      <t xml:space="preserve">Other revenue-bulk water fees                </t>
    </r>
    <r>
      <rPr>
        <b/>
        <sz val="9"/>
        <rFont val="Calibri"/>
        <family val="2"/>
        <scheme val="minor"/>
      </rPr>
      <t>(D)</t>
    </r>
  </si>
  <si>
    <t>Bulk Water Rate</t>
  </si>
  <si>
    <r>
      <t>Referenced on</t>
    </r>
    <r>
      <rPr>
        <b/>
        <i/>
        <sz val="11"/>
        <color theme="1"/>
        <rFont val="Calibri"/>
        <family val="2"/>
        <scheme val="minor"/>
      </rPr>
      <t xml:space="preserve"> Page 14</t>
    </r>
    <r>
      <rPr>
        <i/>
        <sz val="11"/>
        <color theme="1"/>
        <rFont val="Calibri"/>
        <family val="2"/>
        <scheme val="minor"/>
      </rPr>
      <t xml:space="preserve"> of Guidelines</t>
    </r>
  </si>
  <si>
    <t>Reconnection Fee</t>
  </si>
  <si>
    <t>Water produced (1,000 gallons)</t>
  </si>
  <si>
    <t>Water purchased (1,000 gallons)</t>
  </si>
  <si>
    <t xml:space="preserve">Total Expenses (General &amp; Water &amp; Sewer) </t>
  </si>
  <si>
    <t>Net  revenue general/Admin</t>
  </si>
  <si>
    <t>Inc/</t>
  </si>
  <si>
    <t>Dec</t>
  </si>
  <si>
    <t>Net rate revenue requirement - water</t>
  </si>
  <si>
    <t>Insert Year of Statement for this Schedule in blue area</t>
  </si>
  <si>
    <t>Net  rate revenue requirement general/Admin</t>
  </si>
  <si>
    <t>Total revenue- sewer</t>
  </si>
  <si>
    <t>Total revenue - water</t>
  </si>
  <si>
    <t xml:space="preserve">Admin revenue requirement </t>
  </si>
  <si>
    <t>A</t>
  </si>
  <si>
    <t>Net rate rev. requirement - water</t>
  </si>
  <si>
    <t>B</t>
  </si>
  <si>
    <t>Taxation revenues-water debt</t>
  </si>
  <si>
    <t>C</t>
  </si>
  <si>
    <t>Bulk water revenue</t>
  </si>
  <si>
    <t>D</t>
  </si>
  <si>
    <t xml:space="preserve">                        Sub total</t>
  </si>
  <si>
    <t>E=A+B+C+D</t>
  </si>
  <si>
    <t xml:space="preserve"> F=E÷B</t>
  </si>
  <si>
    <t>G</t>
  </si>
  <si>
    <t xml:space="preserve">     Bulk water rate</t>
  </si>
  <si>
    <t>Bulk water sales cu meters</t>
  </si>
  <si>
    <t>Bulk water ratio</t>
  </si>
  <si>
    <t>GxF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</si>
</sst>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   &quot;_);_(@_)"/>
    <numFmt numFmtId="165" formatCode="_(* #,##0.00_);_(* \(#,##0.00\);_(* &quot;-&quot;_);_(@_)"/>
    <numFmt numFmtId="166" formatCode="0.0%"/>
    <numFmt numFmtId="167" formatCode="&quot;$&quot;#,##0.00"/>
    <numFmt numFmtId="168" formatCode="&quot;$&quot;#,##0.00_);[Red]\(&quot;$&quot;#,##0.00\)"/>
    <numFmt numFmtId="169" formatCode="#,##0_ ;\-#,##0\ "/>
    <numFmt numFmtId="170" formatCode="&quot;$&quot;#,##0"/>
    <numFmt numFmtId="171" formatCode="&quot;$&quot;#,##0.0000;\-&quot;$&quot;#,##0.0000"/>
  </numFmts>
  <fonts count="34">
    <font>
      <sz val="11"/>
      <color theme="1"/>
      <name val="Calibri"/>
      <family val="2"/>
      <scheme val="minor"/>
    </font>
    <font>
      <sz val="11"/>
      <color theme="1"/>
      <name val="Calibri"/>
      <family val="2"/>
      <scheme val="minor"/>
    </font>
    <font>
      <b/>
      <sz val="9"/>
      <name val="Arial"/>
      <family val="2"/>
    </font>
    <font>
      <sz val="9"/>
      <name val="Arial"/>
      <family val="2"/>
    </font>
    <font>
      <i/>
      <sz val="9"/>
      <name val="Arial"/>
      <family val="2"/>
    </font>
    <font>
      <sz val="11"/>
      <name val="Times New Roman"/>
      <family val="1"/>
    </font>
    <font>
      <sz val="10"/>
      <name val="Arial"/>
      <family val="2"/>
    </font>
    <font>
      <b/>
      <sz val="10"/>
      <name val="Arial"/>
      <family val="2"/>
    </font>
    <font>
      <b/>
      <sz val="11"/>
      <color theme="1"/>
      <name val="Calibri"/>
      <family val="2"/>
      <scheme val="minor"/>
    </font>
    <font>
      <vertAlign val="superscript"/>
      <sz val="9"/>
      <name val="Arial"/>
      <family val="2"/>
    </font>
    <font>
      <vertAlign val="superscript"/>
      <sz val="11"/>
      <color theme="1"/>
      <name val="Calibri"/>
      <family val="2"/>
      <scheme val="minor"/>
    </font>
    <font>
      <b/>
      <vertAlign val="superscript"/>
      <sz val="9"/>
      <name val="Arial"/>
      <family val="2"/>
    </font>
    <font>
      <sz val="11"/>
      <name val="Calibri"/>
      <family val="2"/>
      <scheme val="minor"/>
    </font>
    <font>
      <b/>
      <sz val="11"/>
      <name val="Calibri"/>
      <family val="2"/>
      <scheme val="minor"/>
    </font>
    <font>
      <sz val="11"/>
      <color rgb="FF000000"/>
      <name val="Calibri"/>
      <family val="2"/>
      <scheme val="minor"/>
    </font>
    <font>
      <sz val="9"/>
      <color rgb="FF000000"/>
      <name val="Calibri"/>
      <family val="2"/>
    </font>
    <font>
      <b/>
      <sz val="9"/>
      <color rgb="FF000000"/>
      <name val="Calibri"/>
      <family val="2"/>
    </font>
    <font>
      <b/>
      <sz val="11"/>
      <color rgb="FF000000"/>
      <name val="Calibri"/>
      <family val="2"/>
      <scheme val="minor"/>
    </font>
    <font>
      <sz val="7"/>
      <color theme="1"/>
      <name val="Times New Roman"/>
      <family val="1"/>
    </font>
    <font>
      <i/>
      <u/>
      <sz val="11"/>
      <color theme="1"/>
      <name val="Calibri"/>
      <family val="2"/>
      <scheme val="minor"/>
    </font>
    <font>
      <sz val="9"/>
      <color indexed="81"/>
      <name val="Tahoma"/>
      <family val="2"/>
    </font>
    <font>
      <b/>
      <sz val="9"/>
      <color indexed="81"/>
      <name val="Tahoma"/>
      <family val="2"/>
    </font>
    <font>
      <b/>
      <sz val="7"/>
      <color theme="1"/>
      <name val="Times New Roman"/>
      <family val="1"/>
    </font>
    <font>
      <i/>
      <sz val="11"/>
      <color theme="1"/>
      <name val="Calibri"/>
      <family val="2"/>
      <scheme val="minor"/>
    </font>
    <font>
      <sz val="11"/>
      <color theme="1"/>
      <name val="Wingdings"/>
      <charset val="2"/>
    </font>
    <font>
      <sz val="11"/>
      <color theme="1"/>
      <name val="Symbol"/>
      <family val="1"/>
      <charset val="2"/>
    </font>
    <font>
      <sz val="11"/>
      <color theme="1"/>
      <name val="Courier New"/>
      <family val="3"/>
    </font>
    <font>
      <b/>
      <i/>
      <sz val="11"/>
      <name val="Calibri"/>
      <family val="2"/>
      <scheme val="minor"/>
    </font>
    <font>
      <b/>
      <sz val="9"/>
      <name val="Calibri"/>
      <family val="2"/>
      <scheme val="minor"/>
    </font>
    <font>
      <sz val="9"/>
      <name val="Calibri"/>
      <family val="2"/>
      <scheme val="minor"/>
    </font>
    <font>
      <b/>
      <i/>
      <sz val="11"/>
      <color theme="1"/>
      <name val="Calibri"/>
      <family val="2"/>
      <scheme val="minor"/>
    </font>
    <font>
      <b/>
      <sz val="10"/>
      <name val="Calibri"/>
      <family val="2"/>
      <scheme val="minor"/>
    </font>
    <font>
      <i/>
      <sz val="9"/>
      <color theme="1"/>
      <name val="Calibri"/>
      <family val="2"/>
      <scheme val="minor"/>
    </font>
    <font>
      <sz val="12"/>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39997558519241921"/>
        <bgColor indexed="64"/>
      </patternFill>
    </fill>
  </fills>
  <borders count="18">
    <border>
      <left/>
      <right/>
      <top/>
      <bottom/>
      <diagonal/>
    </border>
    <border>
      <left/>
      <right/>
      <top/>
      <bottom style="thick">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0" fontId="5" fillId="0" borderId="0" applyFont="0" applyFill="0" applyBorder="0" applyProtection="0"/>
    <xf numFmtId="0" fontId="5" fillId="0" borderId="0" applyFont="0" applyFill="0" applyBorder="0" applyProtection="0"/>
    <xf numFmtId="0" fontId="6" fillId="0" borderId="0"/>
  </cellStyleXfs>
  <cellXfs count="363">
    <xf numFmtId="0" fontId="0" fillId="0" borderId="0" xfId="0"/>
    <xf numFmtId="0" fontId="2" fillId="0" borderId="0" xfId="0" applyFont="1" applyAlignment="1"/>
    <xf numFmtId="0" fontId="3" fillId="0" borderId="0" xfId="0" applyFont="1" applyAlignment="1"/>
    <xf numFmtId="0" fontId="2" fillId="0" borderId="0" xfId="0" applyFont="1" applyAlignment="1">
      <alignment horizontal="left"/>
    </xf>
    <xf numFmtId="0" fontId="2" fillId="0" borderId="0" xfId="0" applyFont="1"/>
    <xf numFmtId="0" fontId="2" fillId="0" borderId="0" xfId="0" applyFont="1" applyBorder="1"/>
    <xf numFmtId="0" fontId="2" fillId="0" borderId="1" xfId="0" applyFont="1" applyBorder="1" applyAlignment="1">
      <alignment horizontal="left"/>
    </xf>
    <xf numFmtId="0" fontId="3" fillId="0" borderId="1" xfId="0" applyFont="1" applyBorder="1" applyAlignment="1"/>
    <xf numFmtId="15" fontId="2" fillId="0" borderId="0" xfId="0" applyNumberFormat="1" applyFont="1" applyBorder="1"/>
    <xf numFmtId="0" fontId="3" fillId="0" borderId="0" xfId="0" applyFont="1" applyBorder="1"/>
    <xf numFmtId="0" fontId="3" fillId="0" borderId="0" xfId="0" applyFont="1"/>
    <xf numFmtId="0" fontId="3" fillId="0" borderId="0" xfId="0" applyFont="1" applyAlignment="1">
      <alignment horizontal="left" indent="1"/>
    </xf>
    <xf numFmtId="0" fontId="3" fillId="0" borderId="0" xfId="0" applyFont="1" applyBorder="1" applyAlignment="1">
      <alignment horizontal="left"/>
    </xf>
    <xf numFmtId="0" fontId="2" fillId="0" borderId="0" xfId="4" applyFont="1" applyAlignment="1">
      <alignment horizontal="left"/>
    </xf>
    <xf numFmtId="0" fontId="2" fillId="0" borderId="0" xfId="0" applyFont="1" applyBorder="1" applyAlignment="1">
      <alignment horizontal="left"/>
    </xf>
    <xf numFmtId="0" fontId="3" fillId="0" borderId="0" xfId="4" applyFont="1" applyAlignment="1">
      <alignment horizontal="left" indent="1"/>
    </xf>
    <xf numFmtId="0" fontId="2" fillId="0" borderId="0" xfId="0" applyFont="1" applyFill="1"/>
    <xf numFmtId="0" fontId="3" fillId="0" borderId="1" xfId="0" applyFont="1" applyFill="1" applyBorder="1" applyAlignment="1"/>
    <xf numFmtId="0" fontId="3" fillId="0" borderId="1" xfId="0" applyFont="1" applyFill="1" applyBorder="1"/>
    <xf numFmtId="0" fontId="3" fillId="0" borderId="0" xfId="0" applyFont="1" applyFill="1" applyBorder="1"/>
    <xf numFmtId="0" fontId="3" fillId="0" borderId="0" xfId="0" applyFont="1" applyFill="1"/>
    <xf numFmtId="0" fontId="2" fillId="0" borderId="0" xfId="0" applyFont="1" applyFill="1" applyAlignment="1">
      <alignment horizontal="center"/>
    </xf>
    <xf numFmtId="0" fontId="2" fillId="0" borderId="2" xfId="0" applyFont="1" applyFill="1" applyBorder="1" applyAlignment="1">
      <alignment horizontal="center"/>
    </xf>
    <xf numFmtId="164" fontId="2" fillId="0" borderId="2" xfId="0" applyNumberFormat="1" applyFont="1" applyFill="1" applyBorder="1" applyAlignment="1">
      <alignment horizontal="center"/>
    </xf>
    <xf numFmtId="165" fontId="2" fillId="0" borderId="3" xfId="0" applyNumberFormat="1" applyFont="1" applyFill="1" applyBorder="1" applyAlignment="1">
      <alignment horizontal="right"/>
    </xf>
    <xf numFmtId="0" fontId="0" fillId="0" borderId="0" xfId="0" applyFill="1"/>
    <xf numFmtId="0" fontId="3" fillId="0" borderId="0" xfId="0" applyFont="1" applyFill="1" applyAlignment="1"/>
    <xf numFmtId="0" fontId="3" fillId="0" borderId="7" xfId="0" applyFont="1" applyFill="1" applyBorder="1" applyAlignment="1"/>
    <xf numFmtId="0" fontId="0" fillId="0" borderId="7" xfId="0" applyFill="1" applyBorder="1" applyAlignment="1"/>
    <xf numFmtId="41" fontId="2" fillId="0" borderId="0" xfId="0" applyNumberFormat="1" applyFont="1" applyFill="1" applyBorder="1" applyAlignment="1">
      <alignment horizontal="right"/>
    </xf>
    <xf numFmtId="41" fontId="2" fillId="0" borderId="0" xfId="2" applyNumberFormat="1" applyFont="1" applyFill="1" applyBorder="1" applyAlignment="1">
      <alignment horizontal="right"/>
    </xf>
    <xf numFmtId="41" fontId="2" fillId="0" borderId="0" xfId="1" applyNumberFormat="1" applyFont="1" applyFill="1" applyBorder="1" applyAlignment="1">
      <alignment horizontal="right"/>
    </xf>
    <xf numFmtId="41" fontId="2" fillId="0" borderId="6" xfId="1" applyNumberFormat="1" applyFont="1" applyFill="1" applyBorder="1" applyAlignment="1">
      <alignment horizontal="right"/>
    </xf>
    <xf numFmtId="41" fontId="2" fillId="0" borderId="6" xfId="0" applyNumberFormat="1" applyFont="1" applyFill="1" applyBorder="1" applyAlignment="1">
      <alignment horizontal="center"/>
    </xf>
    <xf numFmtId="166" fontId="3" fillId="4" borderId="0" xfId="0" applyNumberFormat="1" applyFont="1" applyFill="1"/>
    <xf numFmtId="164" fontId="2" fillId="0" borderId="0" xfId="0" applyNumberFormat="1" applyFont="1" applyFill="1" applyBorder="1" applyAlignment="1">
      <alignment horizontal="center"/>
    </xf>
    <xf numFmtId="0" fontId="10" fillId="0" borderId="0" xfId="0" quotePrefix="1" applyFont="1" applyAlignment="1">
      <alignment horizontal="center"/>
    </xf>
    <xf numFmtId="0" fontId="11" fillId="0" borderId="0" xfId="0" quotePrefix="1" applyFont="1" applyBorder="1"/>
    <xf numFmtId="0" fontId="8" fillId="0" borderId="0" xfId="0" applyFont="1" applyAlignment="1">
      <alignment horizontal="center"/>
    </xf>
    <xf numFmtId="0" fontId="0" fillId="0" borderId="0" xfId="0" applyFont="1"/>
    <xf numFmtId="10" fontId="0" fillId="0" borderId="0" xfId="0" applyNumberFormat="1" applyFont="1"/>
    <xf numFmtId="0" fontId="0" fillId="0" borderId="0" xfId="0" applyFont="1" applyBorder="1"/>
    <xf numFmtId="0" fontId="0" fillId="0" borderId="8" xfId="0" applyFont="1" applyBorder="1"/>
    <xf numFmtId="0" fontId="0" fillId="0" borderId="0" xfId="0" applyFont="1" applyBorder="1" applyAlignment="1"/>
    <xf numFmtId="0" fontId="0" fillId="4" borderId="8" xfId="0" applyFont="1" applyFill="1" applyBorder="1"/>
    <xf numFmtId="0" fontId="0" fillId="0" borderId="0" xfId="0" applyFont="1" applyAlignment="1">
      <alignment vertical="top" wrapText="1"/>
    </xf>
    <xf numFmtId="0" fontId="12" fillId="0" borderId="0" xfId="0" applyFont="1" applyBorder="1"/>
    <xf numFmtId="0" fontId="12" fillId="0" borderId="0" xfId="0" applyFont="1"/>
    <xf numFmtId="0" fontId="13" fillId="0" borderId="0" xfId="0" applyFont="1" applyAlignment="1"/>
    <xf numFmtId="0" fontId="12" fillId="0" borderId="0" xfId="0" applyFont="1" applyAlignment="1"/>
    <xf numFmtId="0" fontId="13" fillId="0" borderId="0" xfId="0" applyFont="1" applyAlignment="1">
      <alignment horizontal="left"/>
    </xf>
    <xf numFmtId="0" fontId="13" fillId="0" borderId="0" xfId="0" applyFont="1"/>
    <xf numFmtId="0" fontId="13" fillId="0" borderId="0" xfId="0" applyFont="1" applyFill="1"/>
    <xf numFmtId="10" fontId="13" fillId="0" borderId="0" xfId="0" applyNumberFormat="1" applyFont="1" applyBorder="1"/>
    <xf numFmtId="0" fontId="13" fillId="0" borderId="0" xfId="0" applyFont="1" applyAlignment="1">
      <alignment horizontal="center"/>
    </xf>
    <xf numFmtId="0" fontId="14" fillId="0" borderId="8" xfId="0" applyFont="1" applyBorder="1"/>
    <xf numFmtId="3" fontId="14" fillId="0" borderId="8" xfId="0" applyNumberFormat="1" applyFont="1" applyBorder="1" applyAlignment="1">
      <alignment horizontal="right" vertical="top" wrapText="1"/>
    </xf>
    <xf numFmtId="0" fontId="14" fillId="0" borderId="0" xfId="0" applyFont="1" applyBorder="1"/>
    <xf numFmtId="0" fontId="14" fillId="0" borderId="0" xfId="0" applyFont="1" applyBorder="1" applyAlignment="1">
      <alignment horizontal="justify" vertical="top" wrapText="1"/>
    </xf>
    <xf numFmtId="3" fontId="14" fillId="0" borderId="0" xfId="0" applyNumberFormat="1" applyFont="1" applyBorder="1" applyAlignment="1">
      <alignment horizontal="right" vertical="top" wrapText="1"/>
    </xf>
    <xf numFmtId="10" fontId="13" fillId="0" borderId="0" xfId="0" applyNumberFormat="1" applyFont="1" applyBorder="1" applyAlignment="1">
      <alignment horizontal="right"/>
    </xf>
    <xf numFmtId="0" fontId="0" fillId="0" borderId="0" xfId="0" applyFont="1" applyAlignment="1">
      <alignment horizontal="justify" vertical="top" wrapText="1"/>
    </xf>
    <xf numFmtId="0" fontId="14" fillId="0" borderId="8" xfId="0" applyFont="1" applyBorder="1" applyAlignment="1">
      <alignment vertical="top" wrapText="1"/>
    </xf>
    <xf numFmtId="3" fontId="14" fillId="4" borderId="8" xfId="0" applyNumberFormat="1" applyFont="1" applyFill="1" applyBorder="1" applyAlignment="1">
      <alignment horizontal="right" vertical="top" wrapText="1"/>
    </xf>
    <xf numFmtId="0" fontId="14" fillId="4" borderId="8" xfId="0" applyFont="1" applyFill="1" applyBorder="1" applyAlignment="1">
      <alignment horizontal="right" vertical="top" wrapText="1"/>
    </xf>
    <xf numFmtId="0" fontId="0" fillId="0" borderId="0" xfId="0" applyNumberFormat="1" applyFont="1"/>
    <xf numFmtId="0" fontId="0" fillId="0" borderId="8" xfId="0" applyNumberFormat="1" applyFont="1" applyBorder="1"/>
    <xf numFmtId="0" fontId="12" fillId="4" borderId="8" xfId="0" applyNumberFormat="1" applyFont="1" applyFill="1" applyBorder="1"/>
    <xf numFmtId="0" fontId="0" fillId="0" borderId="8" xfId="0" applyFont="1" applyFill="1" applyBorder="1"/>
    <xf numFmtId="10" fontId="0" fillId="0" borderId="0" xfId="0" applyNumberFormat="1" applyFont="1" applyBorder="1"/>
    <xf numFmtId="0" fontId="12" fillId="0" borderId="0" xfId="0" applyFont="1" applyFill="1" applyBorder="1" applyAlignment="1"/>
    <xf numFmtId="0" fontId="13" fillId="0" borderId="0" xfId="0" applyFont="1" applyBorder="1"/>
    <xf numFmtId="0" fontId="13" fillId="0" borderId="0" xfId="0" applyFont="1" applyBorder="1" applyAlignment="1">
      <alignment horizontal="center"/>
    </xf>
    <xf numFmtId="3" fontId="14" fillId="0" borderId="0" xfId="0" applyNumberFormat="1" applyFont="1" applyBorder="1" applyAlignment="1">
      <alignment horizontal="right"/>
    </xf>
    <xf numFmtId="0" fontId="14" fillId="0" borderId="8" xfId="0" applyFont="1" applyFill="1" applyBorder="1" applyAlignment="1">
      <alignment vertical="top" wrapText="1"/>
    </xf>
    <xf numFmtId="0" fontId="0" fillId="0" borderId="8" xfId="0" applyFont="1" applyBorder="1" applyAlignment="1">
      <alignment vertical="top" wrapText="1"/>
    </xf>
    <xf numFmtId="0" fontId="0" fillId="0" borderId="8" xfId="0" applyNumberFormat="1" applyFont="1" applyBorder="1" applyAlignment="1">
      <alignment vertical="top" wrapText="1"/>
    </xf>
    <xf numFmtId="0" fontId="0" fillId="0" borderId="0" xfId="0" applyFont="1" applyBorder="1" applyAlignment="1">
      <alignment vertical="top" wrapText="1"/>
    </xf>
    <xf numFmtId="10" fontId="0" fillId="0" borderId="0" xfId="0" applyNumberFormat="1" applyFont="1" applyBorder="1" applyAlignment="1">
      <alignment vertical="top" wrapText="1"/>
    </xf>
    <xf numFmtId="0" fontId="14" fillId="0" borderId="8" xfId="0" applyFont="1" applyFill="1" applyBorder="1" applyAlignment="1">
      <alignment horizontal="justify" vertical="top" wrapText="1"/>
    </xf>
    <xf numFmtId="0" fontId="0" fillId="0" borderId="8" xfId="0" applyFont="1" applyFill="1" applyBorder="1" applyAlignment="1"/>
    <xf numFmtId="0" fontId="0" fillId="4" borderId="9" xfId="0" applyFont="1" applyFill="1" applyBorder="1"/>
    <xf numFmtId="3" fontId="0" fillId="0" borderId="0" xfId="0" applyNumberFormat="1" applyFont="1" applyBorder="1" applyAlignment="1">
      <alignment vertical="top" wrapText="1"/>
    </xf>
    <xf numFmtId="3" fontId="0" fillId="0" borderId="0" xfId="0" applyNumberFormat="1" applyFont="1" applyBorder="1"/>
    <xf numFmtId="0" fontId="14" fillId="0" borderId="0" xfId="0" applyFont="1" applyBorder="1"/>
    <xf numFmtId="41" fontId="13" fillId="0" borderId="0" xfId="0" applyNumberFormat="1" applyFont="1" applyFill="1" applyBorder="1" applyAlignment="1">
      <alignment horizontal="right"/>
    </xf>
    <xf numFmtId="10" fontId="0" fillId="0" borderId="0" xfId="0" applyNumberFormat="1" applyFont="1" applyFill="1" applyBorder="1"/>
    <xf numFmtId="0" fontId="0" fillId="0" borderId="0" xfId="0" applyFont="1" applyFill="1" applyBorder="1"/>
    <xf numFmtId="41" fontId="13" fillId="4" borderId="0" xfId="0" applyNumberFormat="1" applyFont="1" applyFill="1" applyBorder="1" applyAlignment="1">
      <alignment horizontal="right"/>
    </xf>
    <xf numFmtId="167" fontId="0" fillId="4" borderId="8" xfId="0" applyNumberFormat="1" applyFont="1" applyFill="1" applyBorder="1"/>
    <xf numFmtId="0" fontId="15" fillId="0" borderId="0" xfId="0" applyFont="1" applyBorder="1" applyAlignment="1">
      <alignment vertical="top" wrapText="1"/>
    </xf>
    <xf numFmtId="8" fontId="15" fillId="0" borderId="0" xfId="0" applyNumberFormat="1" applyFont="1" applyBorder="1" applyAlignment="1">
      <alignment horizontal="center" vertical="top" wrapText="1"/>
    </xf>
    <xf numFmtId="0" fontId="16" fillId="0" borderId="0" xfId="0" applyFont="1" applyBorder="1" applyAlignment="1">
      <alignment vertical="top" wrapText="1"/>
    </xf>
    <xf numFmtId="8" fontId="16" fillId="0" borderId="0" xfId="0" applyNumberFormat="1" applyFont="1" applyBorder="1" applyAlignment="1">
      <alignment horizontal="center" vertical="top" wrapText="1"/>
    </xf>
    <xf numFmtId="0" fontId="0" fillId="0" borderId="8" xfId="0" applyBorder="1"/>
    <xf numFmtId="41" fontId="0" fillId="0" borderId="8" xfId="0" applyNumberFormat="1" applyBorder="1"/>
    <xf numFmtId="0" fontId="0" fillId="0" borderId="8" xfId="0" applyBorder="1" applyAlignment="1">
      <alignment horizontal="right"/>
    </xf>
    <xf numFmtId="5" fontId="0" fillId="0" borderId="8" xfId="0" applyNumberFormat="1" applyBorder="1"/>
    <xf numFmtId="7" fontId="0" fillId="0" borderId="8" xfId="0" applyNumberFormat="1" applyBorder="1"/>
    <xf numFmtId="0" fontId="0" fillId="0" borderId="8" xfId="0" applyBorder="1" applyAlignment="1">
      <alignment horizontal="left"/>
    </xf>
    <xf numFmtId="43" fontId="0" fillId="0" borderId="8" xfId="0" applyNumberFormat="1" applyBorder="1"/>
    <xf numFmtId="0" fontId="0" fillId="0" borderId="8" xfId="0" applyNumberFormat="1" applyBorder="1"/>
    <xf numFmtId="3" fontId="12" fillId="4" borderId="8" xfId="0" applyNumberFormat="1" applyFont="1" applyFill="1" applyBorder="1"/>
    <xf numFmtId="0" fontId="0" fillId="0" borderId="12" xfId="0" applyNumberFormat="1" applyFont="1" applyBorder="1"/>
    <xf numFmtId="167" fontId="0" fillId="4" borderId="11" xfId="0" applyNumberFormat="1" applyFont="1" applyFill="1" applyBorder="1"/>
    <xf numFmtId="0" fontId="0" fillId="0" borderId="8" xfId="0" applyBorder="1" applyAlignment="1">
      <alignment horizontal="center" wrapText="1"/>
    </xf>
    <xf numFmtId="0" fontId="0" fillId="0" borderId="8" xfId="0" applyFont="1" applyBorder="1" applyAlignment="1">
      <alignment horizontal="center" wrapText="1"/>
    </xf>
    <xf numFmtId="16" fontId="0" fillId="0" borderId="8" xfId="0" quotePrefix="1" applyNumberFormat="1" applyBorder="1" applyAlignment="1">
      <alignment horizontal="center"/>
    </xf>
    <xf numFmtId="0" fontId="0" fillId="0" borderId="8" xfId="0" applyFont="1" applyBorder="1" applyAlignment="1">
      <alignment horizontal="center"/>
    </xf>
    <xf numFmtId="3" fontId="0" fillId="0" borderId="8" xfId="0" applyNumberFormat="1" applyFont="1" applyBorder="1" applyAlignment="1">
      <alignment horizontal="distributed"/>
    </xf>
    <xf numFmtId="168" fontId="0" fillId="0" borderId="8" xfId="0" applyNumberFormat="1" applyFont="1" applyBorder="1" applyAlignment="1">
      <alignment horizontal="center"/>
    </xf>
    <xf numFmtId="8" fontId="0" fillId="0" borderId="8" xfId="0" applyNumberFormat="1" applyBorder="1"/>
    <xf numFmtId="168" fontId="0" fillId="0" borderId="8" xfId="0" applyNumberFormat="1" applyFont="1" applyBorder="1" applyAlignment="1">
      <alignment horizontal="right"/>
    </xf>
    <xf numFmtId="12" fontId="0" fillId="0" borderId="8" xfId="0" applyNumberFormat="1" applyFont="1" applyBorder="1" applyAlignment="1">
      <alignment horizontal="center"/>
    </xf>
    <xf numFmtId="3" fontId="0" fillId="0" borderId="8" xfId="0" applyNumberFormat="1" applyFont="1" applyFill="1" applyBorder="1" applyAlignment="1">
      <alignment horizontal="center"/>
    </xf>
    <xf numFmtId="0" fontId="0" fillId="0" borderId="8" xfId="0" applyFont="1" applyFill="1" applyBorder="1" applyAlignment="1">
      <alignment horizontal="center"/>
    </xf>
    <xf numFmtId="0" fontId="14" fillId="0" borderId="8" xfId="0" applyFont="1" applyFill="1" applyBorder="1" applyAlignment="1">
      <alignment horizontal="center" vertical="top" wrapText="1"/>
    </xf>
    <xf numFmtId="0" fontId="14" fillId="0" borderId="0" xfId="0" applyFont="1" applyBorder="1"/>
    <xf numFmtId="169" fontId="0" fillId="0" borderId="8" xfId="0" applyNumberFormat="1" applyFont="1" applyBorder="1"/>
    <xf numFmtId="10" fontId="0" fillId="4" borderId="8" xfId="0" applyNumberFormat="1" applyFont="1" applyFill="1" applyBorder="1"/>
    <xf numFmtId="41" fontId="0" fillId="0" borderId="8" xfId="0" applyNumberFormat="1" applyFont="1" applyBorder="1"/>
    <xf numFmtId="0" fontId="14" fillId="0" borderId="8" xfId="0" applyFont="1" applyBorder="1" applyAlignment="1">
      <alignment wrapText="1"/>
    </xf>
    <xf numFmtId="0" fontId="14" fillId="0" borderId="8" xfId="0" applyFont="1" applyFill="1" applyBorder="1" applyAlignment="1">
      <alignment wrapText="1"/>
    </xf>
    <xf numFmtId="0" fontId="14" fillId="0" borderId="8" xfId="0" applyFont="1" applyBorder="1" applyAlignment="1"/>
    <xf numFmtId="0" fontId="14" fillId="0" borderId="8" xfId="0" applyFont="1" applyFill="1" applyBorder="1" applyAlignment="1">
      <alignment vertical="top"/>
    </xf>
    <xf numFmtId="0" fontId="0" fillId="0" borderId="8" xfId="0" applyFill="1" applyBorder="1" applyAlignment="1">
      <alignment horizontal="right"/>
    </xf>
    <xf numFmtId="170" fontId="0" fillId="0" borderId="8" xfId="0" applyNumberFormat="1" applyBorder="1"/>
    <xf numFmtId="167" fontId="0" fillId="0" borderId="8" xfId="0" applyNumberFormat="1" applyBorder="1"/>
    <xf numFmtId="0" fontId="0" fillId="0" borderId="0" xfId="0" applyAlignment="1">
      <alignment wrapText="1"/>
    </xf>
    <xf numFmtId="0" fontId="14" fillId="4" borderId="8" xfId="0" applyFont="1" applyFill="1" applyBorder="1" applyAlignment="1">
      <alignment vertical="top" wrapText="1"/>
    </xf>
    <xf numFmtId="0" fontId="0" fillId="4" borderId="8" xfId="0" applyFont="1" applyFill="1" applyBorder="1" applyAlignment="1">
      <alignment vertical="top" wrapText="1"/>
    </xf>
    <xf numFmtId="42" fontId="0" fillId="0" borderId="0" xfId="0" applyNumberFormat="1"/>
    <xf numFmtId="42" fontId="0" fillId="0" borderId="0" xfId="0" applyNumberFormat="1" applyAlignment="1">
      <alignment wrapText="1"/>
    </xf>
    <xf numFmtId="167" fontId="0" fillId="0" borderId="0" xfId="0" applyNumberFormat="1"/>
    <xf numFmtId="167" fontId="0" fillId="0" borderId="8" xfId="0" applyNumberFormat="1" applyFont="1" applyBorder="1" applyAlignment="1">
      <alignment horizontal="center" vertical="distributed" wrapText="1"/>
    </xf>
    <xf numFmtId="167" fontId="0" fillId="0" borderId="8" xfId="0" applyNumberFormat="1" applyFont="1" applyBorder="1"/>
    <xf numFmtId="167" fontId="0" fillId="0" borderId="0" xfId="0" applyNumberFormat="1" applyFont="1"/>
    <xf numFmtId="9" fontId="0" fillId="0" borderId="8" xfId="0" applyNumberFormat="1" applyFont="1" applyBorder="1"/>
    <xf numFmtId="0" fontId="17" fillId="0" borderId="8" xfId="0" applyFont="1" applyBorder="1" applyAlignment="1">
      <alignment horizontal="center" vertical="top" wrapText="1"/>
    </xf>
    <xf numFmtId="9" fontId="17" fillId="0" borderId="8" xfId="0" applyNumberFormat="1" applyFont="1" applyBorder="1" applyAlignment="1">
      <alignment horizontal="center" vertical="top" wrapText="1"/>
    </xf>
    <xf numFmtId="8" fontId="14" fillId="0" borderId="8" xfId="0" applyNumberFormat="1" applyFont="1" applyFill="1" applyBorder="1" applyAlignment="1">
      <alignment vertical="top" wrapText="1"/>
    </xf>
    <xf numFmtId="9" fontId="14" fillId="0" borderId="8" xfId="0" applyNumberFormat="1" applyFont="1" applyFill="1" applyBorder="1" applyAlignment="1">
      <alignment vertical="top" wrapText="1"/>
    </xf>
    <xf numFmtId="9" fontId="14" fillId="0" borderId="8" xfId="0" applyNumberFormat="1" applyFont="1" applyBorder="1" applyAlignment="1">
      <alignment vertical="top" wrapText="1"/>
    </xf>
    <xf numFmtId="41" fontId="2" fillId="4" borderId="8" xfId="1" applyNumberFormat="1" applyFont="1" applyFill="1" applyBorder="1" applyAlignment="1">
      <alignment horizontal="right"/>
    </xf>
    <xf numFmtId="0" fontId="3" fillId="4" borderId="8" xfId="0" applyFont="1" applyFill="1" applyBorder="1" applyAlignment="1"/>
    <xf numFmtId="0" fontId="0" fillId="0" borderId="0" xfId="0" applyAlignment="1">
      <alignment vertical="top" wrapText="1"/>
    </xf>
    <xf numFmtId="0" fontId="19" fillId="0" borderId="0" xfId="0" applyFont="1" applyAlignment="1"/>
    <xf numFmtId="0" fontId="14" fillId="0" borderId="0" xfId="0" applyFont="1" applyBorder="1"/>
    <xf numFmtId="167" fontId="0" fillId="0" borderId="0" xfId="0" applyNumberFormat="1" applyFont="1" applyFill="1" applyBorder="1"/>
    <xf numFmtId="0" fontId="0" fillId="0" borderId="13" xfId="0" applyFont="1" applyBorder="1"/>
    <xf numFmtId="0" fontId="14" fillId="0" borderId="12" xfId="0" applyFont="1" applyFill="1" applyBorder="1" applyAlignment="1">
      <alignment vertical="top" wrapText="1"/>
    </xf>
    <xf numFmtId="0" fontId="14" fillId="0" borderId="11" xfId="0" applyFont="1" applyBorder="1"/>
    <xf numFmtId="0" fontId="14" fillId="0" borderId="11" xfId="0" applyFont="1" applyFill="1" applyBorder="1" applyAlignment="1">
      <alignment horizontal="justify" vertical="top" wrapText="1"/>
    </xf>
    <xf numFmtId="0" fontId="0" fillId="0" borderId="11" xfId="0" applyFont="1" applyFill="1" applyBorder="1" applyAlignment="1"/>
    <xf numFmtId="0" fontId="14" fillId="4" borderId="11" xfId="0" applyFont="1" applyFill="1" applyBorder="1" applyAlignment="1">
      <alignment horizontal="right" vertical="top" wrapText="1"/>
    </xf>
    <xf numFmtId="3" fontId="12" fillId="4" borderId="11" xfId="0" applyNumberFormat="1" applyFont="1" applyFill="1" applyBorder="1"/>
    <xf numFmtId="0" fontId="14" fillId="0" borderId="9" xfId="0" applyFont="1" applyBorder="1"/>
    <xf numFmtId="0" fontId="0" fillId="0" borderId="5" xfId="0" applyNumberFormat="1" applyFont="1" applyBorder="1"/>
    <xf numFmtId="0" fontId="0" fillId="0" borderId="5" xfId="0" applyFont="1" applyBorder="1"/>
    <xf numFmtId="10" fontId="0" fillId="0" borderId="10" xfId="0" applyNumberFormat="1" applyFont="1" applyBorder="1"/>
    <xf numFmtId="0" fontId="16" fillId="0" borderId="0" xfId="0" applyFont="1" applyFill="1" applyBorder="1" applyAlignment="1">
      <alignment vertical="top" wrapText="1"/>
    </xf>
    <xf numFmtId="8" fontId="16" fillId="0" borderId="0" xfId="0" applyNumberFormat="1" applyFont="1" applyFill="1" applyBorder="1" applyAlignment="1">
      <alignment horizontal="center" vertical="top" wrapText="1"/>
    </xf>
    <xf numFmtId="0" fontId="3" fillId="0" borderId="8" xfId="0" applyFont="1" applyBorder="1"/>
    <xf numFmtId="41" fontId="3" fillId="0" borderId="8" xfId="0" applyNumberFormat="1" applyFont="1" applyFill="1" applyBorder="1"/>
    <xf numFmtId="41" fontId="2" fillId="0" borderId="8" xfId="2" applyNumberFormat="1" applyFont="1" applyFill="1" applyBorder="1" applyAlignment="1">
      <alignment horizontal="right"/>
    </xf>
    <xf numFmtId="41" fontId="2" fillId="4" borderId="10" xfId="1" applyNumberFormat="1" applyFont="1" applyFill="1" applyBorder="1" applyAlignment="1">
      <alignment horizontal="right"/>
    </xf>
    <xf numFmtId="41" fontId="2" fillId="0" borderId="4" xfId="0" applyNumberFormat="1" applyFont="1" applyFill="1" applyBorder="1" applyAlignment="1">
      <alignment horizontal="center"/>
    </xf>
    <xf numFmtId="0" fontId="3" fillId="0" borderId="8" xfId="0" applyFont="1" applyBorder="1" applyAlignment="1">
      <alignment horizontal="left"/>
    </xf>
    <xf numFmtId="41" fontId="2" fillId="0" borderId="4" xfId="1" applyNumberFormat="1" applyFont="1" applyFill="1" applyBorder="1" applyAlignment="1">
      <alignment horizontal="right"/>
    </xf>
    <xf numFmtId="0" fontId="2" fillId="0" borderId="8" xfId="0" applyFont="1" applyBorder="1" applyAlignment="1">
      <alignment horizontal="left"/>
    </xf>
    <xf numFmtId="0" fontId="4" fillId="0" borderId="8" xfId="0" applyFont="1" applyBorder="1"/>
    <xf numFmtId="0" fontId="4" fillId="0" borderId="11" xfId="0" applyFont="1" applyBorder="1"/>
    <xf numFmtId="0" fontId="3" fillId="0" borderId="11" xfId="0" applyFont="1" applyBorder="1"/>
    <xf numFmtId="0" fontId="3" fillId="0" borderId="8" xfId="0" applyFont="1" applyBorder="1" applyAlignment="1">
      <alignment horizontal="left" indent="1"/>
    </xf>
    <xf numFmtId="41" fontId="2" fillId="4" borderId="8" xfId="0" applyNumberFormat="1" applyFont="1" applyFill="1" applyBorder="1" applyAlignment="1">
      <alignment horizontal="right"/>
    </xf>
    <xf numFmtId="41" fontId="2" fillId="0" borderId="8" xfId="0" applyNumberFormat="1" applyFont="1" applyFill="1" applyBorder="1" applyAlignment="1">
      <alignment horizontal="right"/>
    </xf>
    <xf numFmtId="0" fontId="3" fillId="0" borderId="8" xfId="0" applyFont="1" applyFill="1" applyBorder="1" applyAlignment="1">
      <alignment horizontal="left" indent="1"/>
    </xf>
    <xf numFmtId="41" fontId="2" fillId="3" borderId="8" xfId="0" applyNumberFormat="1" applyFont="1" applyFill="1" applyBorder="1" applyAlignment="1">
      <alignment horizontal="right"/>
    </xf>
    <xf numFmtId="41" fontId="2" fillId="4" borderId="8" xfId="2" applyNumberFormat="1" applyFont="1" applyFill="1" applyBorder="1" applyAlignment="1">
      <alignment horizontal="right"/>
    </xf>
    <xf numFmtId="41" fontId="2" fillId="4" borderId="8" xfId="3" applyNumberFormat="1" applyFont="1" applyFill="1" applyBorder="1" applyAlignment="1">
      <alignment horizontal="right"/>
    </xf>
    <xf numFmtId="41" fontId="2" fillId="3" borderId="8" xfId="2" applyNumberFormat="1" applyFont="1" applyFill="1" applyBorder="1" applyAlignment="1">
      <alignment horizontal="right"/>
    </xf>
    <xf numFmtId="0" fontId="3" fillId="0" borderId="8" xfId="0" applyFont="1" applyBorder="1" applyAlignment="1">
      <alignment horizontal="left" indent="1"/>
    </xf>
    <xf numFmtId="169" fontId="0" fillId="4" borderId="8" xfId="0" applyNumberFormat="1" applyFont="1" applyFill="1" applyBorder="1"/>
    <xf numFmtId="169" fontId="0" fillId="0" borderId="8" xfId="0" applyNumberFormat="1" applyFont="1" applyFill="1" applyBorder="1"/>
    <xf numFmtId="0" fontId="12" fillId="0" borderId="8" xfId="0" applyNumberFormat="1" applyFont="1" applyFill="1" applyBorder="1"/>
    <xf numFmtId="0" fontId="0" fillId="0" borderId="0" xfId="0" applyAlignment="1">
      <alignment horizontal="left"/>
    </xf>
    <xf numFmtId="0" fontId="8" fillId="0" borderId="0" xfId="0" applyFont="1"/>
    <xf numFmtId="0" fontId="24" fillId="0" borderId="11" xfId="0" applyFont="1" applyBorder="1" applyAlignment="1">
      <alignment horizontal="center" vertical="center"/>
    </xf>
    <xf numFmtId="0" fontId="24" fillId="0" borderId="0" xfId="0" applyFont="1" applyBorder="1" applyAlignment="1">
      <alignment horizontal="center" vertical="center"/>
    </xf>
    <xf numFmtId="0" fontId="25" fillId="0" borderId="8" xfId="0" applyFont="1" applyBorder="1" applyAlignment="1"/>
    <xf numFmtId="0" fontId="0" fillId="0" borderId="0" xfId="0" applyAlignment="1">
      <alignment horizontal="left" indent="10"/>
    </xf>
    <xf numFmtId="0" fontId="0" fillId="0" borderId="0" xfId="0" applyBorder="1"/>
    <xf numFmtId="0" fontId="26" fillId="0" borderId="0" xfId="0" applyFont="1" applyBorder="1" applyAlignment="1">
      <alignment horizontal="center"/>
    </xf>
    <xf numFmtId="0" fontId="0" fillId="0" borderId="0" xfId="0" applyAlignment="1">
      <alignment horizontal="left" indent="8"/>
    </xf>
    <xf numFmtId="0" fontId="0" fillId="0" borderId="5" xfId="0" applyFont="1" applyBorder="1" applyAlignment="1"/>
    <xf numFmtId="0" fontId="0" fillId="0" borderId="5" xfId="0" applyBorder="1" applyAlignment="1"/>
    <xf numFmtId="0" fontId="0" fillId="0" borderId="10" xfId="0" applyBorder="1" applyAlignment="1"/>
    <xf numFmtId="0" fontId="14" fillId="0" borderId="8" xfId="0" applyFont="1" applyFill="1" applyBorder="1" applyAlignment="1">
      <alignment vertical="top" wrapText="1"/>
    </xf>
    <xf numFmtId="0" fontId="28" fillId="0" borderId="0" xfId="0" applyFont="1" applyAlignment="1"/>
    <xf numFmtId="0" fontId="29" fillId="0" borderId="0" xfId="0" applyFont="1" applyAlignment="1"/>
    <xf numFmtId="0" fontId="30" fillId="0" borderId="0" xfId="0" applyFont="1" applyFill="1"/>
    <xf numFmtId="0" fontId="0" fillId="0" borderId="0" xfId="0" applyFont="1" applyFill="1"/>
    <xf numFmtId="0" fontId="8" fillId="0" borderId="0" xfId="0" applyFont="1" applyFill="1"/>
    <xf numFmtId="0" fontId="8" fillId="0" borderId="0" xfId="0" applyFont="1" applyFill="1" applyAlignment="1">
      <alignment horizontal="right"/>
    </xf>
    <xf numFmtId="41" fontId="2" fillId="2" borderId="8" xfId="2" applyNumberFormat="1" applyFont="1" applyFill="1" applyBorder="1" applyAlignment="1">
      <alignment horizontal="right"/>
    </xf>
    <xf numFmtId="41" fontId="2" fillId="2" borderId="8" xfId="0" applyNumberFormat="1" applyFont="1" applyFill="1" applyBorder="1" applyAlignment="1">
      <alignment horizontal="right"/>
    </xf>
    <xf numFmtId="0" fontId="8" fillId="0" borderId="0" xfId="0" applyFont="1" applyAlignment="1">
      <alignment horizontal="right"/>
    </xf>
    <xf numFmtId="0" fontId="23" fillId="0" borderId="0" xfId="0" applyFont="1"/>
    <xf numFmtId="0" fontId="14" fillId="5" borderId="8" xfId="0" applyFont="1" applyFill="1" applyBorder="1" applyAlignment="1">
      <alignment vertical="top" wrapText="1"/>
    </xf>
    <xf numFmtId="8" fontId="14" fillId="5" borderId="8" xfId="0" applyNumberFormat="1" applyFont="1" applyFill="1" applyBorder="1" applyAlignment="1">
      <alignment vertical="top" wrapText="1"/>
    </xf>
    <xf numFmtId="9" fontId="14" fillId="5" borderId="8" xfId="0" applyNumberFormat="1" applyFont="1" applyFill="1" applyBorder="1" applyAlignment="1">
      <alignment vertical="top" wrapText="1"/>
    </xf>
    <xf numFmtId="0" fontId="14" fillId="0" borderId="9" xfId="0" applyFont="1" applyFill="1" applyBorder="1" applyAlignment="1">
      <alignment vertical="top" wrapText="1"/>
    </xf>
    <xf numFmtId="0" fontId="0" fillId="0" borderId="10" xfId="0" applyFont="1" applyBorder="1" applyAlignment="1"/>
    <xf numFmtId="0" fontId="8" fillId="2" borderId="0" xfId="0" applyFont="1" applyFill="1"/>
    <xf numFmtId="167" fontId="0" fillId="5" borderId="8" xfId="0" applyNumberFormat="1" applyFont="1" applyFill="1" applyBorder="1"/>
    <xf numFmtId="0" fontId="14" fillId="5" borderId="8" xfId="0" applyFont="1" applyFill="1" applyBorder="1" applyAlignment="1">
      <alignment vertical="center" wrapText="1"/>
    </xf>
    <xf numFmtId="6" fontId="0" fillId="5" borderId="0" xfId="0" applyNumberFormat="1" applyFill="1" applyAlignment="1">
      <alignment vertical="center"/>
    </xf>
    <xf numFmtId="9" fontId="14" fillId="5" borderId="8" xfId="0" applyNumberFormat="1" applyFont="1" applyFill="1" applyBorder="1" applyAlignment="1">
      <alignment vertical="center" wrapText="1"/>
    </xf>
    <xf numFmtId="0" fontId="8" fillId="0" borderId="8" xfId="0" applyFont="1" applyBorder="1" applyAlignment="1">
      <alignment horizontal="center" vertical="center" wrapText="1"/>
    </xf>
    <xf numFmtId="44" fontId="8" fillId="0" borderId="8" xfId="0" applyNumberFormat="1" applyFont="1" applyBorder="1" applyAlignment="1">
      <alignment horizontal="center" vertical="center" wrapText="1"/>
    </xf>
    <xf numFmtId="0" fontId="8" fillId="0" borderId="8" xfId="0" applyFont="1" applyBorder="1" applyAlignment="1">
      <alignment horizontal="center" vertical="center"/>
    </xf>
    <xf numFmtId="0" fontId="0" fillId="0" borderId="8" xfId="0" applyBorder="1" applyAlignment="1">
      <alignment horizontal="center" vertical="center"/>
    </xf>
    <xf numFmtId="0" fontId="8" fillId="2" borderId="8" xfId="0" applyFont="1" applyFill="1" applyBorder="1"/>
    <xf numFmtId="42" fontId="8" fillId="2" borderId="8" xfId="0" applyNumberFormat="1" applyFont="1" applyFill="1" applyBorder="1"/>
    <xf numFmtId="170" fontId="8" fillId="2" borderId="8" xfId="0" applyNumberFormat="1" applyFont="1" applyFill="1" applyBorder="1"/>
    <xf numFmtId="0" fontId="0" fillId="0" borderId="0" xfId="0" applyBorder="1" applyAlignment="1">
      <alignment horizontal="center"/>
    </xf>
    <xf numFmtId="0" fontId="0" fillId="0" borderId="0" xfId="0" applyAlignment="1">
      <alignment vertical="top" wrapText="1"/>
    </xf>
    <xf numFmtId="0" fontId="0" fillId="0" borderId="0" xfId="0" applyAlignment="1"/>
    <xf numFmtId="0" fontId="0" fillId="0" borderId="0" xfId="0" applyAlignment="1">
      <alignment horizontal="center"/>
    </xf>
    <xf numFmtId="0" fontId="8" fillId="0" borderId="0" xfId="0" applyFont="1" applyAlignment="1"/>
    <xf numFmtId="0" fontId="12" fillId="4" borderId="8" xfId="0" applyFont="1" applyFill="1" applyBorder="1"/>
    <xf numFmtId="0" fontId="14" fillId="6" borderId="5" xfId="0" applyFont="1" applyFill="1" applyBorder="1" applyAlignment="1">
      <alignment horizontal="justify" vertical="top" wrapText="1"/>
    </xf>
    <xf numFmtId="0" fontId="0" fillId="0" borderId="8" xfId="0" quotePrefix="1" applyBorder="1" applyAlignment="1">
      <alignment horizontal="right" vertical="top"/>
    </xf>
    <xf numFmtId="0" fontId="31" fillId="4" borderId="8" xfId="0" applyFont="1" applyFill="1" applyBorder="1" applyAlignment="1">
      <alignment horizontal="center"/>
    </xf>
    <xf numFmtId="0" fontId="31" fillId="4" borderId="8" xfId="0" applyFont="1" applyFill="1" applyBorder="1" applyAlignment="1">
      <alignment horizontal="center" vertical="center" wrapText="1"/>
    </xf>
    <xf numFmtId="0" fontId="31" fillId="6" borderId="8" xfId="0" applyFont="1" applyFill="1" applyBorder="1" applyAlignment="1">
      <alignment horizontal="center"/>
    </xf>
    <xf numFmtId="0" fontId="31" fillId="6" borderId="8" xfId="0" applyFont="1" applyFill="1" applyBorder="1" applyAlignment="1">
      <alignment horizontal="center" vertical="center" wrapText="1"/>
    </xf>
    <xf numFmtId="0" fontId="29" fillId="0" borderId="8" xfId="0" applyFont="1" applyBorder="1"/>
    <xf numFmtId="41" fontId="28" fillId="3" borderId="8" xfId="0" applyNumberFormat="1" applyFont="1" applyFill="1" applyBorder="1"/>
    <xf numFmtId="41" fontId="29" fillId="0" borderId="8" xfId="0" applyNumberFormat="1" applyFont="1" applyFill="1" applyBorder="1"/>
    <xf numFmtId="41" fontId="28" fillId="2" borderId="8" xfId="0" applyNumberFormat="1" applyFont="1" applyFill="1" applyBorder="1"/>
    <xf numFmtId="41" fontId="28" fillId="0" borderId="8" xfId="0" applyNumberFormat="1" applyFont="1" applyFill="1" applyBorder="1"/>
    <xf numFmtId="41" fontId="28" fillId="7" borderId="8" xfId="0" applyNumberFormat="1" applyFont="1" applyFill="1" applyBorder="1"/>
    <xf numFmtId="41" fontId="28" fillId="0" borderId="8" xfId="0" applyNumberFormat="1" applyFont="1" applyFill="1" applyBorder="1" applyAlignment="1">
      <alignment horizontal="center" vertical="center"/>
    </xf>
    <xf numFmtId="0" fontId="0" fillId="0" borderId="11" xfId="0" applyFont="1" applyBorder="1" applyAlignment="1">
      <alignment horizontal="center" vertical="center"/>
    </xf>
    <xf numFmtId="42" fontId="0" fillId="4" borderId="8" xfId="0" applyNumberFormat="1" applyFont="1" applyFill="1" applyBorder="1"/>
    <xf numFmtId="0" fontId="0" fillId="2" borderId="8" xfId="0" applyFill="1" applyBorder="1"/>
    <xf numFmtId="0" fontId="8" fillId="2" borderId="8" xfId="0" applyFont="1" applyFill="1" applyBorder="1" applyAlignment="1">
      <alignment horizontal="right"/>
    </xf>
    <xf numFmtId="167" fontId="8" fillId="2" borderId="8" xfId="0" applyNumberFormat="1" applyFont="1" applyFill="1" applyBorder="1"/>
    <xf numFmtId="8" fontId="14" fillId="0" borderId="8" xfId="0" applyNumberFormat="1" applyFont="1" applyFill="1" applyBorder="1" applyAlignment="1">
      <alignment horizontal="center" vertical="top" wrapText="1"/>
    </xf>
    <xf numFmtId="8" fontId="14" fillId="5" borderId="8" xfId="0" applyNumberFormat="1" applyFont="1" applyFill="1" applyBorder="1" applyAlignment="1">
      <alignment horizontal="center" vertical="top" wrapText="1"/>
    </xf>
    <xf numFmtId="0" fontId="14" fillId="0" borderId="0" xfId="0" applyFont="1" applyFill="1" applyBorder="1" applyAlignment="1">
      <alignment horizontal="center" vertical="top" wrapText="1"/>
    </xf>
    <xf numFmtId="0" fontId="0" fillId="0" borderId="0" xfId="0" applyFont="1" applyFill="1" applyBorder="1" applyAlignment="1">
      <alignment horizontal="center"/>
    </xf>
    <xf numFmtId="3" fontId="0" fillId="0" borderId="0" xfId="0" applyNumberFormat="1" applyFont="1" applyFill="1" applyBorder="1" applyAlignment="1">
      <alignment horizontal="center"/>
    </xf>
    <xf numFmtId="168" fontId="0" fillId="0" borderId="0" xfId="0" applyNumberFormat="1" applyFont="1" applyBorder="1" applyAlignment="1">
      <alignment horizontal="center"/>
    </xf>
    <xf numFmtId="167" fontId="0" fillId="0" borderId="0" xfId="0" applyNumberFormat="1" applyBorder="1"/>
    <xf numFmtId="168" fontId="0" fillId="0" borderId="0" xfId="0" applyNumberFormat="1" applyFont="1" applyBorder="1" applyAlignment="1">
      <alignment horizontal="right"/>
    </xf>
    <xf numFmtId="0" fontId="8" fillId="2" borderId="9" xfId="0" applyFont="1" applyFill="1" applyBorder="1" applyAlignment="1"/>
    <xf numFmtId="0" fontId="8" fillId="2" borderId="10" xfId="0" applyFont="1" applyFill="1" applyBorder="1" applyAlignment="1"/>
    <xf numFmtId="171" fontId="0" fillId="0" borderId="0" xfId="0" applyNumberFormat="1" applyBorder="1"/>
    <xf numFmtId="0" fontId="23" fillId="0" borderId="8" xfId="0" applyFont="1" applyBorder="1"/>
    <xf numFmtId="0" fontId="0" fillId="0" borderId="0" xfId="0" applyAlignment="1"/>
    <xf numFmtId="0" fontId="14" fillId="0" borderId="8" xfId="0" applyFont="1" applyFill="1" applyBorder="1" applyAlignment="1">
      <alignment horizontal="center" vertical="center" wrapText="1"/>
    </xf>
    <xf numFmtId="0" fontId="0" fillId="0" borderId="8" xfId="0" applyBorder="1" applyAlignment="1">
      <alignment horizontal="center" vertical="center" wrapText="1"/>
    </xf>
    <xf numFmtId="0" fontId="0" fillId="0" borderId="8" xfId="0" applyNumberFormat="1" applyFont="1" applyBorder="1" applyAlignment="1">
      <alignment horizontal="center" vertical="center" wrapText="1"/>
    </xf>
    <xf numFmtId="10" fontId="0" fillId="0" borderId="8" xfId="0" applyNumberFormat="1" applyBorder="1" applyAlignment="1">
      <alignment horizontal="center" vertical="center"/>
    </xf>
    <xf numFmtId="0" fontId="14" fillId="0" borderId="8" xfId="0" applyFont="1" applyBorder="1" applyAlignment="1">
      <alignment horizontal="center" vertical="center" wrapText="1"/>
    </xf>
    <xf numFmtId="0" fontId="0" fillId="0" borderId="11" xfId="0" applyFont="1" applyFill="1" applyBorder="1" applyAlignment="1">
      <alignment horizontal="center"/>
    </xf>
    <xf numFmtId="0" fontId="0" fillId="0" borderId="8" xfId="0" applyBorder="1" applyAlignment="1">
      <alignment horizontal="center"/>
    </xf>
    <xf numFmtId="42" fontId="8" fillId="7" borderId="8" xfId="0" applyNumberFormat="1" applyFont="1" applyFill="1" applyBorder="1"/>
    <xf numFmtId="0" fontId="3" fillId="0" borderId="8" xfId="0" applyFont="1" applyFill="1" applyBorder="1" applyAlignment="1">
      <alignment horizontal="center" vertical="center"/>
    </xf>
    <xf numFmtId="0" fontId="0" fillId="0" borderId="8" xfId="0" applyBorder="1" applyAlignment="1">
      <alignment horizontal="left" indent="1"/>
    </xf>
    <xf numFmtId="49" fontId="0" fillId="0" borderId="8" xfId="0" applyNumberFormat="1" applyBorder="1" applyAlignment="1">
      <alignment horizontal="center"/>
    </xf>
    <xf numFmtId="49" fontId="33" fillId="0" borderId="8" xfId="0" applyNumberFormat="1" applyFont="1" applyBorder="1" applyAlignment="1">
      <alignment horizontal="center"/>
    </xf>
    <xf numFmtId="49" fontId="0" fillId="0" borderId="8" xfId="0" applyNumberFormat="1" applyBorder="1" applyAlignment="1"/>
    <xf numFmtId="49" fontId="8" fillId="2" borderId="8" xfId="0" applyNumberFormat="1" applyFont="1" applyFill="1" applyBorder="1" applyAlignment="1">
      <alignment horizontal="center"/>
    </xf>
    <xf numFmtId="49" fontId="0" fillId="0" borderId="8" xfId="0" applyNumberFormat="1" applyBorder="1"/>
    <xf numFmtId="0" fontId="12" fillId="0" borderId="8" xfId="0" applyFont="1" applyBorder="1" applyAlignment="1">
      <alignment horizontal="left" indent="1"/>
    </xf>
    <xf numFmtId="0" fontId="23" fillId="0" borderId="0" xfId="0" applyFont="1" applyAlignment="1">
      <alignment horizontal="right"/>
    </xf>
    <xf numFmtId="0" fontId="0" fillId="0" borderId="0"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vertical="top" wrapText="1"/>
    </xf>
    <xf numFmtId="0" fontId="8" fillId="0" borderId="0" xfId="0" applyFont="1" applyAlignment="1">
      <alignment horizontal="left"/>
    </xf>
    <xf numFmtId="0" fontId="0" fillId="0" borderId="0" xfId="0" applyAlignment="1"/>
    <xf numFmtId="0" fontId="0" fillId="0" borderId="0" xfId="0" applyAlignment="1">
      <alignment horizontal="right"/>
    </xf>
    <xf numFmtId="0" fontId="0" fillId="0" borderId="0" xfId="0" applyAlignment="1">
      <alignment horizontal="center"/>
    </xf>
    <xf numFmtId="0" fontId="8" fillId="0" borderId="0" xfId="0" applyFont="1" applyAlignment="1"/>
    <xf numFmtId="0" fontId="0" fillId="0" borderId="0" xfId="0" applyAlignment="1">
      <alignment horizontal="left" vertical="center" wrapText="1"/>
    </xf>
    <xf numFmtId="0" fontId="0" fillId="0" borderId="0" xfId="0" applyFont="1" applyAlignment="1">
      <alignment vertical="center" wrapText="1"/>
    </xf>
    <xf numFmtId="0" fontId="14" fillId="0" borderId="8" xfId="0" applyFont="1" applyBorder="1" applyAlignment="1"/>
    <xf numFmtId="0" fontId="0" fillId="0" borderId="8" xfId="0" applyBorder="1" applyAlignment="1"/>
    <xf numFmtId="3" fontId="0" fillId="0" borderId="9" xfId="0" applyNumberFormat="1" applyBorder="1" applyAlignment="1">
      <alignment horizontal="center" vertical="top" wrapText="1"/>
    </xf>
    <xf numFmtId="0" fontId="0" fillId="0" borderId="5" xfId="0" applyBorder="1" applyAlignment="1">
      <alignment horizontal="center" vertical="top" wrapText="1"/>
    </xf>
    <xf numFmtId="0" fontId="0" fillId="0" borderId="10" xfId="0" applyBorder="1" applyAlignment="1">
      <alignment horizontal="center" vertical="top" wrapText="1"/>
    </xf>
    <xf numFmtId="3" fontId="0" fillId="0" borderId="15" xfId="0" applyNumberFormat="1" applyBorder="1" applyAlignment="1">
      <alignment horizontal="center" vertical="top" wrapText="1"/>
    </xf>
    <xf numFmtId="0" fontId="0" fillId="0" borderId="3" xfId="0" applyBorder="1" applyAlignment="1">
      <alignment horizontal="center" vertical="top" wrapText="1"/>
    </xf>
    <xf numFmtId="0" fontId="0" fillId="0" borderId="16" xfId="0" applyBorder="1" applyAlignment="1">
      <alignment horizontal="center" vertical="top" wrapText="1"/>
    </xf>
    <xf numFmtId="0" fontId="14" fillId="0" borderId="5" xfId="0" applyFont="1" applyBorder="1" applyAlignment="1">
      <alignment horizontal="justify" vertical="top" wrapText="1"/>
    </xf>
    <xf numFmtId="0" fontId="0" fillId="0" borderId="5" xfId="0" applyFont="1" applyBorder="1" applyAlignment="1"/>
    <xf numFmtId="0" fontId="14" fillId="0" borderId="8" xfId="0" applyFont="1" applyBorder="1" applyAlignment="1">
      <alignment horizontal="justify" vertical="top" wrapText="1"/>
    </xf>
    <xf numFmtId="0" fontId="0" fillId="0" borderId="8" xfId="0" applyFont="1" applyBorder="1" applyAlignment="1"/>
    <xf numFmtId="0" fontId="0" fillId="4" borderId="8" xfId="0" applyFill="1" applyBorder="1" applyAlignment="1">
      <alignment wrapText="1"/>
    </xf>
    <xf numFmtId="0" fontId="0" fillId="0" borderId="9" xfId="0" applyBorder="1" applyAlignment="1">
      <alignment horizontal="center" vertical="top" wrapText="1"/>
    </xf>
    <xf numFmtId="0" fontId="0" fillId="0" borderId="5" xfId="0" applyNumberFormat="1" applyBorder="1" applyAlignment="1">
      <alignment horizontal="center" vertical="top" wrapText="1"/>
    </xf>
    <xf numFmtId="0" fontId="0" fillId="0" borderId="10" xfId="0" applyNumberFormat="1" applyBorder="1" applyAlignment="1">
      <alignment horizontal="center" vertical="top" wrapText="1"/>
    </xf>
    <xf numFmtId="0" fontId="12" fillId="0" borderId="8" xfId="0" applyFont="1" applyBorder="1" applyAlignment="1"/>
    <xf numFmtId="0" fontId="14" fillId="0" borderId="14" xfId="0" applyFont="1" applyFill="1" applyBorder="1" applyAlignment="1">
      <alignment horizontal="center" wrapText="1"/>
    </xf>
    <xf numFmtId="0" fontId="0" fillId="0" borderId="2" xfId="0" applyBorder="1" applyAlignment="1">
      <alignment horizontal="center" wrapText="1"/>
    </xf>
    <xf numFmtId="0" fontId="0" fillId="0" borderId="13" xfId="0" applyBorder="1" applyAlignment="1">
      <alignment horizontal="center" wrapText="1"/>
    </xf>
    <xf numFmtId="0" fontId="14" fillId="0" borderId="8" xfId="0" applyFont="1" applyFill="1" applyBorder="1"/>
    <xf numFmtId="0" fontId="14" fillId="0" borderId="8" xfId="0" applyFont="1" applyBorder="1" applyAlignment="1">
      <alignment horizontal="left"/>
    </xf>
    <xf numFmtId="0" fontId="12" fillId="2" borderId="0" xfId="0" applyFont="1" applyFill="1" applyBorder="1" applyAlignment="1">
      <alignment horizontal="center"/>
    </xf>
    <xf numFmtId="0" fontId="27" fillId="2" borderId="0" xfId="0" applyFont="1" applyFill="1" applyBorder="1" applyAlignment="1">
      <alignment horizontal="left"/>
    </xf>
    <xf numFmtId="0" fontId="12" fillId="4" borderId="0" xfId="0" applyFont="1" applyFill="1" applyAlignment="1"/>
    <xf numFmtId="0" fontId="0" fillId="4" borderId="0" xfId="0" applyFill="1" applyAlignment="1"/>
    <xf numFmtId="0" fontId="0" fillId="0" borderId="8" xfId="0" applyBorder="1" applyAlignment="1">
      <alignment wrapText="1"/>
    </xf>
    <xf numFmtId="0" fontId="32" fillId="0" borderId="9" xfId="0" applyFont="1" applyBorder="1" applyAlignment="1">
      <alignment horizontal="left"/>
    </xf>
    <xf numFmtId="0" fontId="32" fillId="0" borderId="10" xfId="0" applyFont="1" applyBorder="1" applyAlignment="1">
      <alignment horizontal="left"/>
    </xf>
    <xf numFmtId="0" fontId="29" fillId="0" borderId="0" xfId="0" applyFont="1" applyFill="1" applyAlignment="1">
      <alignment horizontal="center"/>
    </xf>
    <xf numFmtId="0" fontId="3" fillId="0" borderId="8" xfId="0" applyFont="1" applyBorder="1" applyAlignment="1">
      <alignment horizontal="left"/>
    </xf>
    <xf numFmtId="0" fontId="13" fillId="0" borderId="0" xfId="0" applyFont="1" applyAlignment="1"/>
    <xf numFmtId="0" fontId="0" fillId="0" borderId="0" xfId="0" applyFont="1" applyAlignment="1"/>
    <xf numFmtId="17" fontId="2" fillId="0" borderId="0" xfId="0" applyNumberFormat="1" applyFont="1" applyFill="1" applyBorder="1" applyAlignment="1">
      <alignment horizontal="center"/>
    </xf>
    <xf numFmtId="0" fontId="3" fillId="0" borderId="0" xfId="0" applyFont="1" applyFill="1" applyAlignment="1">
      <alignment horizontal="center"/>
    </xf>
    <xf numFmtId="0" fontId="29" fillId="0" borderId="17" xfId="0" applyFont="1" applyFill="1" applyBorder="1" applyAlignment="1">
      <alignment horizontal="center"/>
    </xf>
    <xf numFmtId="0" fontId="2" fillId="2" borderId="8" xfId="0" applyFont="1" applyFill="1" applyBorder="1" applyAlignment="1"/>
    <xf numFmtId="0" fontId="0" fillId="2" borderId="8" xfId="0" applyFill="1" applyBorder="1" applyAlignment="1"/>
    <xf numFmtId="0" fontId="2" fillId="0" borderId="8" xfId="0" applyFont="1" applyBorder="1" applyAlignment="1"/>
    <xf numFmtId="0" fontId="4" fillId="0" borderId="8" xfId="0" applyFont="1" applyBorder="1" applyAlignment="1">
      <alignment horizontal="left"/>
    </xf>
    <xf numFmtId="0" fontId="29" fillId="0" borderId="8" xfId="0" applyFont="1" applyBorder="1" applyAlignment="1">
      <alignment horizontal="left" indent="1"/>
    </xf>
    <xf numFmtId="0" fontId="0" fillId="0" borderId="8" xfId="0" applyFont="1" applyBorder="1" applyAlignment="1">
      <alignment horizontal="left" indent="1"/>
    </xf>
    <xf numFmtId="0" fontId="3" fillId="0" borderId="8" xfId="0" applyFont="1" applyBorder="1" applyAlignment="1">
      <alignment horizontal="left" indent="1"/>
    </xf>
    <xf numFmtId="0" fontId="0" fillId="0" borderId="8" xfId="0" applyBorder="1" applyAlignment="1">
      <alignment horizontal="left" indent="1"/>
    </xf>
    <xf numFmtId="0" fontId="3" fillId="0" borderId="9" xfId="0" applyFont="1" applyBorder="1" applyAlignment="1">
      <alignment horizontal="left" wrapText="1" indent="1"/>
    </xf>
    <xf numFmtId="0" fontId="0" fillId="0" borderId="10" xfId="0" applyBorder="1" applyAlignment="1">
      <alignment horizontal="left" wrapText="1" indent="1"/>
    </xf>
    <xf numFmtId="0" fontId="28" fillId="6" borderId="8" xfId="0" applyFont="1" applyFill="1" applyBorder="1" applyAlignment="1"/>
    <xf numFmtId="0" fontId="0" fillId="6" borderId="8" xfId="0" applyFont="1" applyFill="1" applyBorder="1" applyAlignment="1"/>
    <xf numFmtId="0" fontId="3" fillId="0" borderId="0" xfId="0" applyFont="1" applyFill="1" applyAlignment="1"/>
    <xf numFmtId="0" fontId="7" fillId="0" borderId="0" xfId="0" applyFont="1" applyBorder="1" applyAlignment="1">
      <alignment wrapText="1"/>
    </xf>
    <xf numFmtId="0" fontId="6" fillId="0" borderId="0" xfId="0" applyFont="1" applyAlignment="1">
      <alignment wrapText="1"/>
    </xf>
    <xf numFmtId="0" fontId="0" fillId="0" borderId="0" xfId="0" applyAlignment="1">
      <alignment wrapText="1"/>
    </xf>
    <xf numFmtId="0" fontId="4" fillId="0" borderId="11" xfId="0" applyFont="1" applyBorder="1" applyAlignment="1"/>
    <xf numFmtId="0" fontId="0" fillId="0" borderId="11" xfId="0" applyBorder="1" applyAlignment="1"/>
    <xf numFmtId="0" fontId="4" fillId="0" borderId="8" xfId="0" applyFont="1" applyBorder="1" applyAlignment="1"/>
    <xf numFmtId="0" fontId="28" fillId="0" borderId="8" xfId="0" applyFont="1" applyBorder="1" applyAlignment="1"/>
    <xf numFmtId="0" fontId="28" fillId="2" borderId="8" xfId="0" applyFont="1" applyFill="1" applyBorder="1" applyAlignment="1"/>
    <xf numFmtId="0" fontId="0" fillId="2" borderId="8" xfId="0" applyFont="1" applyFill="1" applyBorder="1" applyAlignment="1"/>
    <xf numFmtId="0" fontId="0" fillId="0" borderId="8" xfId="0" applyBorder="1" applyAlignment="1">
      <alignment vertical="top" wrapText="1"/>
    </xf>
    <xf numFmtId="0" fontId="0" fillId="0" borderId="2" xfId="0" applyBorder="1" applyAlignment="1">
      <alignment horizontal="center"/>
    </xf>
    <xf numFmtId="0" fontId="17" fillId="0" borderId="8" xfId="0" applyFont="1" applyBorder="1" applyAlignment="1">
      <alignment horizontal="center" vertical="top" wrapText="1"/>
    </xf>
    <xf numFmtId="0" fontId="17" fillId="0" borderId="11" xfId="0" applyNumberFormat="1" applyFont="1" applyBorder="1" applyAlignment="1">
      <alignment horizontal="center" vertical="center" wrapText="1"/>
    </xf>
    <xf numFmtId="0" fontId="17" fillId="0" borderId="12" xfId="0" applyNumberFormat="1" applyFont="1" applyBorder="1" applyAlignment="1">
      <alignment horizontal="center" vertical="center" wrapText="1"/>
    </xf>
    <xf numFmtId="0" fontId="8" fillId="0" borderId="2" xfId="0" applyFont="1" applyBorder="1" applyAlignment="1">
      <alignment horizontal="right"/>
    </xf>
    <xf numFmtId="167" fontId="8" fillId="0" borderId="2" xfId="0" applyNumberFormat="1" applyFont="1" applyBorder="1" applyAlignment="1">
      <alignment horizontal="right"/>
    </xf>
    <xf numFmtId="167" fontId="8" fillId="0" borderId="2" xfId="0" applyNumberFormat="1" applyFont="1" applyBorder="1" applyAlignment="1">
      <alignment horizontal="center"/>
    </xf>
    <xf numFmtId="167" fontId="0" fillId="0" borderId="2" xfId="0" applyNumberFormat="1" applyBorder="1" applyAlignment="1">
      <alignment horizontal="center"/>
    </xf>
    <xf numFmtId="0" fontId="23" fillId="0" borderId="0" xfId="0" applyFont="1" applyAlignment="1">
      <alignment horizontal="left"/>
    </xf>
    <xf numFmtId="0" fontId="8" fillId="0" borderId="0" xfId="0" applyFont="1" applyBorder="1" applyAlignment="1">
      <alignment horizontal="center"/>
    </xf>
    <xf numFmtId="0" fontId="0" fillId="0" borderId="9" xfId="0" applyBorder="1" applyAlignment="1">
      <alignment horizontal="left"/>
    </xf>
    <xf numFmtId="0" fontId="0" fillId="0" borderId="10" xfId="0" applyBorder="1" applyAlignment="1">
      <alignment horizontal="left"/>
    </xf>
  </cellXfs>
  <cellStyles count="5">
    <cellStyle name="Comma" xfId="1" builtinId="3"/>
    <cellStyle name="Comma [0] - Debits" xfId="3"/>
    <cellStyle name="Currency [0] - Debits" xfId="2"/>
    <cellStyle name="Normal" xfId="0" builtinId="0"/>
    <cellStyle name="Normal_Balance Sheet" xfId="4"/>
  </cellStyles>
  <dxfs count="6">
    <dxf>
      <fill>
        <patternFill>
          <bgColor theme="8" tint="0.79998168889431442"/>
        </patternFill>
      </fill>
    </dxf>
    <dxf>
      <fill>
        <patternFill>
          <bgColor theme="8" tint="0.79998168889431442"/>
        </patternFill>
      </fill>
    </dxf>
    <dxf>
      <numFmt numFmtId="32" formatCode="_-&quot;$&quot;* #,##0_-;\-&quot;$&quot;* #,##0_-;_-&quot;$&quot;* &quot;-&quot;_-;_-@_-"/>
      <fill>
        <patternFill>
          <bgColor theme="8" tint="0.79998168889431442"/>
        </patternFill>
      </fill>
    </dxf>
    <dxf>
      <numFmt numFmtId="32" formatCode="_-&quot;$&quot;* #,##0_-;\-&quot;$&quot;* #,##0_-;_-&quot;$&quot;* &quot;-&quot;_-;_-@_-"/>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rry/Downloads/1-step%20rate-cubic%20meters-Anne's%20Revisio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verview-Page 1"/>
      <sheetName val="WCS-Page 2"/>
      <sheetName val="Financial Projections-Page 3"/>
      <sheetName val="Explanations-Page 4"/>
      <sheetName val="Rate Calculator- Page 5"/>
      <sheetName val="Table of Proposed Rates- Page 6"/>
      <sheetName val="Minimum Quarterly- Page 7"/>
      <sheetName val="Proof of Revenue-Page 8"/>
    </sheetNames>
    <sheetDataSet>
      <sheetData sheetId="0"/>
      <sheetData sheetId="1"/>
      <sheetData sheetId="2">
        <row r="8">
          <cell r="G8">
            <v>0</v>
          </cell>
        </row>
      </sheetData>
      <sheetData sheetId="3">
        <row r="20">
          <cell r="D20">
            <v>0</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120"/>
  <sheetViews>
    <sheetView topLeftCell="A67" workbookViewId="0">
      <selection activeCell="B71" sqref="B71"/>
    </sheetView>
  </sheetViews>
  <sheetFormatPr defaultRowHeight="15"/>
  <cols>
    <col min="1" max="1" width="3.85546875" customWidth="1"/>
    <col min="7" max="7" width="9" customWidth="1"/>
    <col min="10" max="10" width="9.42578125" customWidth="1"/>
  </cols>
  <sheetData>
    <row r="1" spans="1:10">
      <c r="B1" s="228"/>
      <c r="H1" s="287" t="s">
        <v>231</v>
      </c>
      <c r="I1" s="287"/>
    </row>
    <row r="2" spans="1:10">
      <c r="A2" s="288" t="s">
        <v>200</v>
      </c>
      <c r="B2" s="288"/>
      <c r="C2" s="288"/>
      <c r="D2" s="288"/>
      <c r="E2" s="288"/>
      <c r="F2" s="288"/>
      <c r="G2" s="288"/>
      <c r="H2" s="288"/>
      <c r="I2" s="288"/>
    </row>
    <row r="3" spans="1:10">
      <c r="A3" s="285" t="s">
        <v>232</v>
      </c>
      <c r="B3" s="289"/>
      <c r="C3" s="289"/>
      <c r="D3" s="289"/>
      <c r="E3" s="289"/>
      <c r="F3" s="289"/>
      <c r="G3" s="289"/>
      <c r="I3" s="227"/>
    </row>
    <row r="4" spans="1:10" ht="45.75" customHeight="1">
      <c r="B4" s="283" t="s">
        <v>201</v>
      </c>
      <c r="C4" s="284"/>
      <c r="D4" s="284"/>
      <c r="E4" s="284"/>
      <c r="F4" s="284"/>
      <c r="G4" s="284"/>
      <c r="H4" s="284"/>
      <c r="I4" s="284"/>
    </row>
    <row r="5" spans="1:10" ht="15" customHeight="1">
      <c r="A5" s="285" t="s">
        <v>233</v>
      </c>
      <c r="B5" s="289"/>
      <c r="C5" s="289"/>
      <c r="D5" s="289"/>
      <c r="E5" s="289"/>
      <c r="F5" s="289"/>
      <c r="G5" s="289"/>
      <c r="I5" s="227"/>
    </row>
    <row r="6" spans="1:10" ht="109.5" customHeight="1">
      <c r="A6" s="226"/>
      <c r="B6" s="283" t="s">
        <v>301</v>
      </c>
      <c r="C6" s="284"/>
      <c r="D6" s="284"/>
      <c r="E6" s="284"/>
      <c r="F6" s="284"/>
      <c r="G6" s="284"/>
      <c r="H6" s="284"/>
      <c r="I6" s="284"/>
    </row>
    <row r="7" spans="1:10" s="145" customFormat="1" ht="22.5" customHeight="1">
      <c r="A7" s="226"/>
      <c r="B7" s="290" t="s">
        <v>234</v>
      </c>
      <c r="C7" s="291"/>
      <c r="D7" s="291"/>
      <c r="E7" s="291"/>
      <c r="F7" s="291"/>
      <c r="G7" s="291"/>
      <c r="H7" s="291"/>
      <c r="I7" s="291"/>
      <c r="J7" s="226"/>
    </row>
    <row r="8" spans="1:10" s="145" customFormat="1" ht="49.5" customHeight="1">
      <c r="A8" s="226"/>
      <c r="B8" s="283" t="s">
        <v>202</v>
      </c>
      <c r="C8" s="284"/>
      <c r="D8" s="284"/>
      <c r="E8" s="284"/>
      <c r="F8" s="284"/>
      <c r="G8" s="284"/>
      <c r="H8" s="284"/>
      <c r="I8" s="284"/>
      <c r="J8" s="226"/>
    </row>
    <row r="9" spans="1:10" s="145" customFormat="1" ht="18.75" customHeight="1">
      <c r="A9" s="285" t="s">
        <v>235</v>
      </c>
      <c r="B9" s="289"/>
      <c r="C9" s="289"/>
      <c r="D9" s="289"/>
      <c r="E9" s="289"/>
      <c r="F9" s="289"/>
      <c r="G9" s="289"/>
      <c r="H9"/>
      <c r="I9" s="227"/>
      <c r="J9" s="226"/>
    </row>
    <row r="10" spans="1:10" ht="52.5" customHeight="1">
      <c r="B10" s="283" t="s">
        <v>236</v>
      </c>
      <c r="C10" s="284"/>
      <c r="D10" s="284"/>
      <c r="E10" s="284"/>
      <c r="F10" s="284"/>
      <c r="G10" s="284"/>
      <c r="H10" s="284"/>
      <c r="I10" s="284"/>
    </row>
    <row r="11" spans="1:10" ht="66" customHeight="1">
      <c r="B11" s="283" t="s">
        <v>203</v>
      </c>
      <c r="C11" s="284"/>
      <c r="D11" s="284"/>
      <c r="E11" s="284"/>
      <c r="F11" s="284"/>
      <c r="G11" s="284"/>
      <c r="H11" s="284"/>
      <c r="I11" s="284"/>
    </row>
    <row r="12" spans="1:10" ht="15" customHeight="1">
      <c r="B12" s="283" t="s">
        <v>237</v>
      </c>
      <c r="C12" s="284"/>
      <c r="D12" s="284"/>
      <c r="E12" s="284"/>
      <c r="F12" s="284"/>
      <c r="G12" s="284"/>
      <c r="H12" s="284"/>
      <c r="I12" s="284"/>
    </row>
    <row r="13" spans="1:10" ht="22.5" customHeight="1">
      <c r="A13" s="285" t="s">
        <v>238</v>
      </c>
      <c r="B13" s="286"/>
      <c r="C13" s="286"/>
      <c r="D13" s="286"/>
      <c r="E13" s="286"/>
      <c r="F13" s="286"/>
      <c r="G13" s="286"/>
      <c r="I13" s="227"/>
    </row>
    <row r="14" spans="1:10" ht="52.5" customHeight="1">
      <c r="B14" s="283" t="s">
        <v>204</v>
      </c>
      <c r="C14" s="284"/>
      <c r="D14" s="284"/>
      <c r="E14" s="284"/>
      <c r="F14" s="284"/>
      <c r="G14" s="284"/>
      <c r="H14" s="284"/>
      <c r="I14" s="284"/>
    </row>
    <row r="15" spans="1:10" ht="87.75" customHeight="1">
      <c r="B15" s="283" t="s">
        <v>205</v>
      </c>
      <c r="C15" s="284"/>
      <c r="D15" s="284"/>
      <c r="E15" s="284"/>
      <c r="F15" s="284"/>
      <c r="G15" s="284"/>
      <c r="H15" s="284"/>
      <c r="I15" s="284"/>
    </row>
    <row r="16" spans="1:10">
      <c r="A16" s="285" t="s">
        <v>239</v>
      </c>
      <c r="B16" s="285"/>
      <c r="C16" s="285"/>
      <c r="D16" s="285"/>
      <c r="E16" s="285"/>
      <c r="F16" s="285"/>
      <c r="G16" s="285"/>
      <c r="I16" s="227"/>
    </row>
    <row r="17" spans="1:9" ht="51.75" customHeight="1">
      <c r="B17" s="283" t="s">
        <v>206</v>
      </c>
      <c r="C17" s="283"/>
      <c r="D17" s="283"/>
      <c r="E17" s="283"/>
      <c r="F17" s="283"/>
      <c r="G17" s="283"/>
      <c r="H17" s="283"/>
      <c r="I17" s="283"/>
    </row>
    <row r="18" spans="1:9" ht="115.5" customHeight="1">
      <c r="B18" s="283" t="s">
        <v>207</v>
      </c>
      <c r="C18" s="283"/>
      <c r="D18" s="283"/>
      <c r="E18" s="283"/>
      <c r="F18" s="283"/>
      <c r="G18" s="283"/>
      <c r="H18" s="283"/>
      <c r="I18" s="283"/>
    </row>
    <row r="19" spans="1:9" ht="67.5" customHeight="1">
      <c r="B19" s="283" t="s">
        <v>208</v>
      </c>
      <c r="C19" s="283"/>
      <c r="D19" s="283"/>
      <c r="E19" s="283"/>
      <c r="F19" s="283"/>
      <c r="G19" s="283"/>
      <c r="H19" s="283"/>
      <c r="I19" s="283"/>
    </row>
    <row r="20" spans="1:9" ht="63" customHeight="1">
      <c r="B20" s="283" t="s">
        <v>209</v>
      </c>
      <c r="C20" s="283"/>
      <c r="D20" s="283"/>
      <c r="E20" s="283"/>
      <c r="F20" s="283"/>
      <c r="G20" s="283"/>
      <c r="H20" s="283"/>
      <c r="I20" s="283"/>
    </row>
    <row r="21" spans="1:9" ht="16.5" customHeight="1">
      <c r="B21" s="146" t="s">
        <v>210</v>
      </c>
    </row>
    <row r="22" spans="1:9" ht="40.5" customHeight="1">
      <c r="B22" s="283" t="s">
        <v>211</v>
      </c>
      <c r="C22" s="283"/>
      <c r="D22" s="283"/>
      <c r="E22" s="283"/>
      <c r="F22" s="283"/>
      <c r="G22" s="283"/>
      <c r="H22" s="283"/>
      <c r="I22" s="283"/>
    </row>
    <row r="23" spans="1:9" ht="12.75" customHeight="1">
      <c r="B23" s="146" t="s">
        <v>212</v>
      </c>
    </row>
    <row r="24" spans="1:9" ht="71.25" customHeight="1">
      <c r="B24" s="283" t="s">
        <v>213</v>
      </c>
      <c r="C24" s="283"/>
      <c r="D24" s="283"/>
      <c r="E24" s="283"/>
      <c r="F24" s="283"/>
      <c r="G24" s="283"/>
      <c r="H24" s="283"/>
      <c r="I24" s="283"/>
    </row>
    <row r="25" spans="1:9" ht="12.75" customHeight="1">
      <c r="B25" s="146" t="s">
        <v>214</v>
      </c>
    </row>
    <row r="26" spans="1:9" ht="66" customHeight="1">
      <c r="B26" s="283" t="s">
        <v>215</v>
      </c>
      <c r="C26" s="284"/>
      <c r="D26" s="284"/>
      <c r="E26" s="284"/>
      <c r="F26" s="284"/>
      <c r="G26" s="284"/>
      <c r="H26" s="284"/>
      <c r="I26" s="284"/>
    </row>
    <row r="27" spans="1:9" ht="18.75" customHeight="1">
      <c r="B27" s="146" t="s">
        <v>216</v>
      </c>
    </row>
    <row r="28" spans="1:9" ht="131.25" customHeight="1">
      <c r="B28" s="283" t="s">
        <v>217</v>
      </c>
      <c r="C28" s="284"/>
      <c r="D28" s="284"/>
      <c r="E28" s="284"/>
      <c r="F28" s="284"/>
      <c r="G28" s="284"/>
      <c r="H28" s="284"/>
      <c r="I28" s="284"/>
    </row>
    <row r="29" spans="1:9" ht="15" customHeight="1">
      <c r="A29" s="285" t="s">
        <v>240</v>
      </c>
      <c r="B29" s="286"/>
      <c r="C29" s="286"/>
      <c r="D29" s="286"/>
      <c r="E29" s="286"/>
      <c r="F29" s="286"/>
      <c r="G29" s="286"/>
      <c r="I29" s="227"/>
    </row>
    <row r="30" spans="1:9" ht="94.5" customHeight="1">
      <c r="B30" s="283" t="s">
        <v>218</v>
      </c>
      <c r="C30" s="284"/>
      <c r="D30" s="284"/>
      <c r="E30" s="284"/>
      <c r="F30" s="284"/>
      <c r="G30" s="284"/>
      <c r="H30" s="284"/>
      <c r="I30" s="284"/>
    </row>
    <row r="31" spans="1:9" ht="67.5" customHeight="1">
      <c r="B31" s="283" t="s">
        <v>219</v>
      </c>
      <c r="C31" s="284"/>
      <c r="D31" s="284"/>
      <c r="E31" s="284"/>
      <c r="F31" s="284"/>
      <c r="G31" s="284"/>
      <c r="H31" s="284"/>
      <c r="I31" s="284"/>
    </row>
    <row r="32" spans="1:9">
      <c r="A32" s="285" t="s">
        <v>241</v>
      </c>
      <c r="B32" s="286"/>
      <c r="C32" s="286"/>
      <c r="D32" s="286"/>
      <c r="E32" s="286"/>
      <c r="F32" s="286"/>
      <c r="G32" s="286"/>
      <c r="I32" s="227"/>
    </row>
    <row r="33" spans="1:9" ht="99.75" customHeight="1">
      <c r="B33" s="283" t="s">
        <v>230</v>
      </c>
      <c r="C33" s="284"/>
      <c r="D33" s="284"/>
      <c r="E33" s="284"/>
      <c r="F33" s="284"/>
      <c r="G33" s="284"/>
      <c r="H33" s="284"/>
      <c r="I33" s="284"/>
    </row>
    <row r="34" spans="1:9" ht="65.25" customHeight="1"/>
    <row r="36" spans="1:9" ht="104.25" customHeight="1"/>
    <row r="44" spans="1:9" ht="17.25" customHeight="1"/>
    <row r="45" spans="1:9">
      <c r="A45" s="186" t="s">
        <v>242</v>
      </c>
      <c r="B45" s="186"/>
      <c r="C45" s="186"/>
      <c r="D45" s="186"/>
      <c r="E45" s="186"/>
      <c r="F45" s="186"/>
      <c r="G45" s="186"/>
      <c r="H45" s="186"/>
      <c r="I45" s="186"/>
    </row>
    <row r="46" spans="1:9" ht="11.25" customHeight="1">
      <c r="A46" s="185"/>
    </row>
    <row r="47" spans="1:9" ht="28.5" customHeight="1">
      <c r="A47" s="282" t="s">
        <v>243</v>
      </c>
      <c r="B47" s="282"/>
      <c r="C47" s="282"/>
      <c r="D47" s="282"/>
      <c r="E47" s="282"/>
      <c r="F47" s="282"/>
      <c r="G47" s="282"/>
    </row>
    <row r="48" spans="1:9">
      <c r="A48" s="186" t="s">
        <v>244</v>
      </c>
    </row>
    <row r="49" spans="1:10">
      <c r="A49" s="187" t="s">
        <v>245</v>
      </c>
      <c r="F49" s="188"/>
    </row>
    <row r="50" spans="1:10" ht="15" customHeight="1">
      <c r="A50" s="189"/>
      <c r="B50" t="s">
        <v>44</v>
      </c>
      <c r="D50" s="279"/>
      <c r="E50" s="279"/>
      <c r="I50" s="280"/>
      <c r="J50" s="281"/>
    </row>
    <row r="51" spans="1:10">
      <c r="A51" s="94"/>
      <c r="B51" s="227" t="s">
        <v>246</v>
      </c>
      <c r="D51" s="279"/>
      <c r="E51" s="279"/>
      <c r="I51" s="280"/>
      <c r="J51" s="281"/>
    </row>
    <row r="52" spans="1:10">
      <c r="A52" s="94"/>
      <c r="B52" s="227" t="s">
        <v>247</v>
      </c>
      <c r="D52" s="279"/>
      <c r="E52" s="279"/>
      <c r="I52" s="280"/>
      <c r="J52" s="281"/>
    </row>
    <row r="53" spans="1:10">
      <c r="A53" s="94"/>
      <c r="B53" s="227" t="s">
        <v>248</v>
      </c>
      <c r="D53" s="279"/>
      <c r="E53" s="279"/>
      <c r="I53" s="280"/>
      <c r="J53" s="281"/>
    </row>
    <row r="54" spans="1:10">
      <c r="A54" s="229" t="s">
        <v>249</v>
      </c>
      <c r="B54" s="190"/>
    </row>
    <row r="55" spans="1:10">
      <c r="A55" s="94"/>
    </row>
    <row r="56" spans="1:10">
      <c r="A56" s="227" t="s">
        <v>250</v>
      </c>
      <c r="C56" s="191"/>
      <c r="D56" s="191"/>
    </row>
    <row r="57" spans="1:10">
      <c r="A57" s="191"/>
      <c r="B57" s="192" t="s">
        <v>251</v>
      </c>
      <c r="C57" s="279"/>
      <c r="D57" s="279"/>
      <c r="I57" s="280"/>
      <c r="J57" s="281"/>
    </row>
    <row r="58" spans="1:10">
      <c r="A58" s="191"/>
      <c r="B58" s="225" t="s">
        <v>252</v>
      </c>
      <c r="C58" s="279"/>
      <c r="D58" s="279"/>
      <c r="I58" s="280"/>
      <c r="J58" s="281"/>
    </row>
    <row r="59" spans="1:10">
      <c r="A59" s="191"/>
      <c r="B59" s="225" t="s">
        <v>253</v>
      </c>
      <c r="C59" s="279"/>
      <c r="D59" s="279"/>
      <c r="I59" s="280"/>
      <c r="J59" s="281"/>
    </row>
    <row r="60" spans="1:10">
      <c r="A60" s="191"/>
      <c r="B60" s="225" t="s">
        <v>254</v>
      </c>
      <c r="C60" s="279"/>
      <c r="D60" s="279"/>
      <c r="E60" s="191"/>
      <c r="I60" s="280"/>
      <c r="J60" s="281"/>
    </row>
    <row r="61" spans="1:10">
      <c r="A61" s="186" t="s">
        <v>255</v>
      </c>
    </row>
    <row r="62" spans="1:10">
      <c r="A62" s="94"/>
      <c r="B62" s="227" t="s">
        <v>256</v>
      </c>
      <c r="D62" s="279"/>
      <c r="E62" s="279"/>
      <c r="I62" s="280"/>
      <c r="J62" s="281"/>
    </row>
    <row r="63" spans="1:10">
      <c r="A63" s="94"/>
      <c r="B63" s="227" t="s">
        <v>257</v>
      </c>
      <c r="D63" s="279"/>
      <c r="E63" s="279"/>
      <c r="I63" s="280"/>
      <c r="J63" s="281"/>
    </row>
    <row r="64" spans="1:10">
      <c r="A64" s="94"/>
      <c r="B64" s="227" t="s">
        <v>258</v>
      </c>
      <c r="D64" s="279"/>
      <c r="E64" s="279"/>
      <c r="I64" s="280"/>
      <c r="J64" s="281"/>
    </row>
    <row r="65" spans="1:10">
      <c r="A65" s="191"/>
      <c r="B65" s="193"/>
    </row>
    <row r="66" spans="1:10">
      <c r="A66" s="186" t="s">
        <v>259</v>
      </c>
    </row>
    <row r="67" spans="1:10">
      <c r="A67" s="94"/>
      <c r="B67" s="227" t="s">
        <v>111</v>
      </c>
      <c r="E67" s="279"/>
      <c r="F67" s="279"/>
      <c r="I67" s="280"/>
      <c r="J67" s="281"/>
    </row>
    <row r="68" spans="1:10">
      <c r="A68" s="94"/>
      <c r="B68" s="227" t="s">
        <v>29</v>
      </c>
      <c r="E68" s="279"/>
      <c r="F68" s="279"/>
      <c r="I68" s="280"/>
      <c r="J68" s="281"/>
    </row>
    <row r="69" spans="1:10">
      <c r="A69" s="94"/>
      <c r="B69" s="227" t="s">
        <v>260</v>
      </c>
      <c r="E69" s="279"/>
      <c r="F69" s="279"/>
      <c r="I69" s="280"/>
      <c r="J69" s="281"/>
    </row>
    <row r="70" spans="1:10">
      <c r="A70" s="94"/>
      <c r="B70" s="227" t="s">
        <v>112</v>
      </c>
      <c r="E70" s="279"/>
      <c r="F70" s="279"/>
      <c r="I70" s="280"/>
      <c r="J70" s="281"/>
    </row>
    <row r="71" spans="1:10">
      <c r="A71" s="94"/>
      <c r="B71" s="261" t="s">
        <v>308</v>
      </c>
      <c r="E71" s="279"/>
      <c r="F71" s="279"/>
      <c r="I71" s="280"/>
      <c r="J71" s="281"/>
    </row>
    <row r="72" spans="1:10">
      <c r="A72" s="191"/>
      <c r="B72" s="227"/>
    </row>
    <row r="73" spans="1:10">
      <c r="A73" s="186" t="s">
        <v>261</v>
      </c>
    </row>
    <row r="74" spans="1:10">
      <c r="A74" s="94"/>
      <c r="B74" t="s">
        <v>262</v>
      </c>
      <c r="I74" s="280"/>
      <c r="J74" s="281"/>
    </row>
    <row r="75" spans="1:10">
      <c r="A75" s="94"/>
      <c r="B75" t="s">
        <v>263</v>
      </c>
      <c r="I75" s="280"/>
      <c r="J75" s="281"/>
    </row>
    <row r="76" spans="1:10">
      <c r="A76" s="94"/>
      <c r="B76" t="s">
        <v>264</v>
      </c>
      <c r="I76" s="280"/>
      <c r="J76" s="281"/>
    </row>
    <row r="77" spans="1:10">
      <c r="A77" s="94"/>
      <c r="B77" t="s">
        <v>265</v>
      </c>
      <c r="I77" s="280"/>
      <c r="J77" s="281"/>
    </row>
    <row r="78" spans="1:10">
      <c r="A78" s="94"/>
      <c r="B78" t="s">
        <v>266</v>
      </c>
      <c r="I78" s="280"/>
      <c r="J78" s="281"/>
    </row>
    <row r="79" spans="1:10">
      <c r="A79" s="94"/>
      <c r="B79" t="s">
        <v>267</v>
      </c>
      <c r="I79" s="280"/>
      <c r="J79" s="281"/>
    </row>
    <row r="80" spans="1:10">
      <c r="A80" s="94"/>
      <c r="B80" t="s">
        <v>268</v>
      </c>
      <c r="I80" s="280"/>
      <c r="J80" s="281"/>
    </row>
    <row r="82" spans="1:10">
      <c r="A82" s="186" t="s">
        <v>269</v>
      </c>
    </row>
    <row r="83" spans="1:10">
      <c r="A83" s="94"/>
      <c r="B83" t="s">
        <v>270</v>
      </c>
      <c r="I83" s="280"/>
      <c r="J83" s="281"/>
    </row>
    <row r="105" spans="7:10">
      <c r="G105" s="278" t="s">
        <v>288</v>
      </c>
      <c r="H105" s="278"/>
      <c r="I105" s="278"/>
      <c r="J105" s="278"/>
    </row>
    <row r="120" spans="7:10">
      <c r="G120" s="278"/>
      <c r="H120" s="278"/>
      <c r="I120" s="278"/>
      <c r="J120" s="278"/>
    </row>
  </sheetData>
  <mergeCells count="72">
    <mergeCell ref="B6:I6"/>
    <mergeCell ref="B22:I22"/>
    <mergeCell ref="B7:I7"/>
    <mergeCell ref="B8:I8"/>
    <mergeCell ref="A16:G16"/>
    <mergeCell ref="B17:I17"/>
    <mergeCell ref="B18:I18"/>
    <mergeCell ref="B20:I20"/>
    <mergeCell ref="B11:I11"/>
    <mergeCell ref="A9:G9"/>
    <mergeCell ref="B10:I10"/>
    <mergeCell ref="B12:I12"/>
    <mergeCell ref="A13:G13"/>
    <mergeCell ref="B19:I19"/>
    <mergeCell ref="B14:I14"/>
    <mergeCell ref="B15:I15"/>
    <mergeCell ref="H1:I1"/>
    <mergeCell ref="A2:I2"/>
    <mergeCell ref="A3:G3"/>
    <mergeCell ref="B4:I4"/>
    <mergeCell ref="A5:G5"/>
    <mergeCell ref="I60:J60"/>
    <mergeCell ref="D53:E53"/>
    <mergeCell ref="I53:J53"/>
    <mergeCell ref="B24:I24"/>
    <mergeCell ref="B26:I26"/>
    <mergeCell ref="B28:I28"/>
    <mergeCell ref="A29:G29"/>
    <mergeCell ref="B30:I30"/>
    <mergeCell ref="B31:I31"/>
    <mergeCell ref="A32:G32"/>
    <mergeCell ref="B33:I33"/>
    <mergeCell ref="C59:D59"/>
    <mergeCell ref="I59:J59"/>
    <mergeCell ref="C60:D60"/>
    <mergeCell ref="D52:E52"/>
    <mergeCell ref="I52:J52"/>
    <mergeCell ref="I83:J83"/>
    <mergeCell ref="I74:J74"/>
    <mergeCell ref="I77:J77"/>
    <mergeCell ref="I78:J78"/>
    <mergeCell ref="I79:J79"/>
    <mergeCell ref="I75:J75"/>
    <mergeCell ref="I76:J76"/>
    <mergeCell ref="E68:F68"/>
    <mergeCell ref="I68:J68"/>
    <mergeCell ref="E69:F69"/>
    <mergeCell ref="I69:J69"/>
    <mergeCell ref="I80:J80"/>
    <mergeCell ref="E71:F71"/>
    <mergeCell ref="I71:J71"/>
    <mergeCell ref="A47:G47"/>
    <mergeCell ref="D50:E50"/>
    <mergeCell ref="I50:J50"/>
    <mergeCell ref="D51:E51"/>
    <mergeCell ref="I51:J51"/>
    <mergeCell ref="G120:J120"/>
    <mergeCell ref="G105:J105"/>
    <mergeCell ref="C57:D57"/>
    <mergeCell ref="I57:J57"/>
    <mergeCell ref="C58:D58"/>
    <mergeCell ref="I58:J58"/>
    <mergeCell ref="E70:F70"/>
    <mergeCell ref="I70:J70"/>
    <mergeCell ref="I67:J67"/>
    <mergeCell ref="I62:J62"/>
    <mergeCell ref="I63:J63"/>
    <mergeCell ref="D62:E62"/>
    <mergeCell ref="D63:E63"/>
    <mergeCell ref="D64:E64"/>
    <mergeCell ref="I64:J64"/>
    <mergeCell ref="E67:F67"/>
  </mergeCells>
  <pageMargins left="0.70866141732283472" right="0.70866141732283472" top="0.74803149606299213" bottom="0.74803149606299213" header="0.31496062992125984" footer="0.31496062992125984"/>
  <pageSetup paperSize="5" orientation="portrait" horizontalDpi="4294967293" verticalDpi="4294967293" r:id="rId1"/>
</worksheet>
</file>

<file path=xl/worksheets/sheet10.xml><?xml version="1.0" encoding="utf-8"?>
<worksheet xmlns="http://schemas.openxmlformats.org/spreadsheetml/2006/main" xmlns:r="http://schemas.openxmlformats.org/officeDocument/2006/relationships">
  <dimension ref="A1:F41"/>
  <sheetViews>
    <sheetView workbookViewId="0">
      <selection activeCell="I26" sqref="I26"/>
    </sheetView>
  </sheetViews>
  <sheetFormatPr defaultRowHeight="15"/>
  <cols>
    <col min="2" max="2" width="9.28515625" customWidth="1"/>
    <col min="3" max="3" width="25.7109375" customWidth="1"/>
    <col min="4" max="4" width="11.28515625" customWidth="1"/>
    <col min="5" max="5" width="11.42578125" customWidth="1"/>
    <col min="6" max="6" width="12.42578125" customWidth="1"/>
  </cols>
  <sheetData>
    <row r="1" spans="1:6">
      <c r="A1" s="359" t="s">
        <v>278</v>
      </c>
      <c r="B1" s="359"/>
      <c r="D1" s="360" t="s">
        <v>287</v>
      </c>
      <c r="E1" s="360"/>
      <c r="F1" s="360"/>
    </row>
    <row r="2" spans="1:6">
      <c r="D2" s="268">
        <f>'WCS-Page 2'!F11</f>
        <v>1</v>
      </c>
      <c r="E2" s="268">
        <f>'WCS-Page 2'!G11</f>
        <v>2</v>
      </c>
      <c r="F2" s="268">
        <f>'WCS-Page 2'!H11</f>
        <v>3</v>
      </c>
    </row>
    <row r="3" spans="1:6">
      <c r="A3" s="94" t="s">
        <v>162</v>
      </c>
      <c r="B3" s="94"/>
      <c r="C3" s="94"/>
      <c r="D3" s="94"/>
      <c r="E3" s="94"/>
      <c r="F3" s="94"/>
    </row>
    <row r="4" spans="1:6">
      <c r="A4" s="94"/>
      <c r="B4" s="361" t="s">
        <v>312</v>
      </c>
      <c r="C4" s="362"/>
      <c r="D4" s="126">
        <f>'Financial Projections-Page 3'!F20</f>
        <v>0</v>
      </c>
      <c r="E4" s="126">
        <f>'Financial Projections-Page 3'!G20</f>
        <v>0</v>
      </c>
      <c r="F4" s="126">
        <f>'Financial Projections-Page 3'!H20</f>
        <v>0</v>
      </c>
    </row>
    <row r="5" spans="1:6">
      <c r="A5" s="94"/>
      <c r="B5" s="361" t="s">
        <v>315</v>
      </c>
      <c r="C5" s="362"/>
      <c r="D5" s="126">
        <f>'Financial Projections-Page 3'!F46</f>
        <v>0</v>
      </c>
      <c r="E5" s="126">
        <f>'Financial Projections-Page 3'!G46</f>
        <v>0</v>
      </c>
      <c r="F5" s="126">
        <f>'Financial Projections-Page 3'!H46</f>
        <v>0</v>
      </c>
    </row>
    <row r="6" spans="1:6">
      <c r="A6" s="94"/>
      <c r="B6" s="361" t="s">
        <v>179</v>
      </c>
      <c r="C6" s="362"/>
      <c r="D6" s="126">
        <f>'Financial Projections-Page 3'!F72</f>
        <v>0</v>
      </c>
      <c r="E6" s="126">
        <f>'Financial Projections-Page 3'!G72</f>
        <v>0</v>
      </c>
      <c r="F6" s="126">
        <f>'Financial Projections-Page 3'!H72</f>
        <v>0</v>
      </c>
    </row>
    <row r="7" spans="1:6">
      <c r="A7" s="257" t="s">
        <v>299</v>
      </c>
      <c r="B7" s="258"/>
      <c r="C7" s="222"/>
      <c r="D7" s="224">
        <f>SUM(D4:D6)</f>
        <v>0</v>
      </c>
      <c r="E7" s="224">
        <f t="shared" ref="E7:F7" si="0">SUM(E4:E6)</f>
        <v>0</v>
      </c>
      <c r="F7" s="224">
        <f t="shared" si="0"/>
        <v>0</v>
      </c>
    </row>
    <row r="8" spans="1:6">
      <c r="A8" s="94"/>
      <c r="B8" s="94"/>
      <c r="C8" s="94"/>
      <c r="D8" s="126"/>
      <c r="E8" s="126"/>
      <c r="F8" s="126"/>
    </row>
    <row r="9" spans="1:6">
      <c r="A9" s="94"/>
      <c r="B9" s="94"/>
      <c r="C9" s="94"/>
      <c r="D9" s="126"/>
      <c r="E9" s="126"/>
      <c r="F9" s="126"/>
    </row>
    <row r="10" spans="1:6">
      <c r="A10" s="94" t="s">
        <v>37</v>
      </c>
      <c r="B10" s="94"/>
      <c r="C10" s="94"/>
      <c r="D10" s="126"/>
      <c r="E10" s="126"/>
      <c r="F10" s="126"/>
    </row>
    <row r="11" spans="1:6">
      <c r="A11" s="94"/>
      <c r="B11" s="94" t="s">
        <v>111</v>
      </c>
      <c r="C11" s="94"/>
      <c r="D11" s="126"/>
      <c r="E11" s="126"/>
      <c r="F11" s="126"/>
    </row>
    <row r="12" spans="1:6">
      <c r="A12" s="94"/>
      <c r="B12" s="94"/>
      <c r="C12" s="94" t="s">
        <v>90</v>
      </c>
      <c r="D12" s="126" t="e">
        <f>'Rate Calculator-Page 5'!C20</f>
        <v>#DIV/0!</v>
      </c>
      <c r="E12" s="126" t="e">
        <f>'Rate Calculator-Page 5'!D20</f>
        <v>#DIV/0!</v>
      </c>
      <c r="F12" s="126" t="e">
        <f>'Rate Calculator-Page 5'!E20</f>
        <v>#DIV/0!</v>
      </c>
    </row>
    <row r="13" spans="1:6">
      <c r="A13" s="94"/>
      <c r="B13" s="94"/>
      <c r="C13" s="94" t="s">
        <v>163</v>
      </c>
      <c r="D13" s="126" t="e">
        <f>'Rate Calculator-Page 5'!C28</f>
        <v>#DIV/0!</v>
      </c>
      <c r="E13" s="126" t="e">
        <f>'Rate Calculator-Page 5'!D28</f>
        <v>#DIV/0!</v>
      </c>
      <c r="F13" s="126" t="e">
        <f>'Rate Calculator-Page 5'!E28</f>
        <v>#DIV/0!</v>
      </c>
    </row>
    <row r="14" spans="1:6">
      <c r="A14" s="94"/>
      <c r="B14" s="94" t="s">
        <v>29</v>
      </c>
      <c r="C14" s="94"/>
      <c r="D14" s="126"/>
      <c r="E14" s="126"/>
      <c r="F14" s="126"/>
    </row>
    <row r="15" spans="1:6">
      <c r="A15" s="94"/>
      <c r="B15" s="94"/>
      <c r="C15" s="94" t="s">
        <v>163</v>
      </c>
      <c r="D15" s="126" t="e">
        <f>'Rate Calculator-Page 5'!C39</f>
        <v>#DIV/0!</v>
      </c>
      <c r="E15" s="126" t="e">
        <f>'Rate Calculator-Page 5'!D39</f>
        <v>#DIV/0!</v>
      </c>
      <c r="F15" s="126" t="e">
        <f>'Rate Calculator-Page 5'!E39</f>
        <v>#DIV/0!</v>
      </c>
    </row>
    <row r="16" spans="1:6">
      <c r="A16" s="94"/>
      <c r="B16" s="94" t="s">
        <v>177</v>
      </c>
      <c r="C16" s="94"/>
      <c r="D16" s="126" t="e">
        <f>'Rate Calculator-Page 5'!C8*('Overview-Page 1'!I7+'Overview-Page 1'!I8)*4</f>
        <v>#DIV/0!</v>
      </c>
      <c r="E16" s="126" t="e">
        <f>'Rate Calculator-Page 5'!D8*('Overview-Page 1'!J7+'Overview-Page 1'!J8)*4</f>
        <v>#DIV/0!</v>
      </c>
      <c r="F16" s="126" t="e">
        <f>'Rate Calculator-Page 5'!E8*('Overview-Page 1'!K7+'Overview-Page 1'!K8)*4</f>
        <v>#DIV/0!</v>
      </c>
    </row>
    <row r="17" spans="1:6">
      <c r="A17" s="94"/>
      <c r="B17" s="94" t="s">
        <v>176</v>
      </c>
      <c r="C17" s="94"/>
      <c r="D17" s="126" t="e">
        <f>'REU Quarterly-Page 8'!F22</f>
        <v>#DIV/0!</v>
      </c>
      <c r="E17" s="126" t="e">
        <f>'REU Quarterly-Page 8'!F45</f>
        <v>#DIV/0!</v>
      </c>
      <c r="F17" s="126" t="e">
        <f>'REU Quarterly-Page 8'!F68</f>
        <v>#DIV/0!</v>
      </c>
    </row>
    <row r="18" spans="1:6">
      <c r="A18" s="94"/>
      <c r="B18" s="94"/>
      <c r="C18" s="94"/>
      <c r="D18" s="126"/>
      <c r="E18" s="126"/>
      <c r="F18" s="126"/>
    </row>
    <row r="19" spans="1:6">
      <c r="A19" s="257" t="s">
        <v>300</v>
      </c>
      <c r="B19" s="258"/>
      <c r="C19" s="222"/>
      <c r="D19" s="224" t="e">
        <f>SUM(D12:D17)</f>
        <v>#DIV/0!</v>
      </c>
      <c r="E19" s="224" t="e">
        <f t="shared" ref="E19:F19" si="1">SUM(E12:E17)</f>
        <v>#DIV/0!</v>
      </c>
      <c r="F19" s="224" t="e">
        <f t="shared" si="1"/>
        <v>#DIV/0!</v>
      </c>
    </row>
    <row r="20" spans="1:6">
      <c r="A20" s="94"/>
      <c r="B20" s="94"/>
      <c r="C20" s="94"/>
      <c r="D20" s="126"/>
      <c r="E20" s="126"/>
      <c r="F20" s="126"/>
    </row>
    <row r="21" spans="1:6">
      <c r="A21" s="222" t="s">
        <v>178</v>
      </c>
      <c r="B21" s="222"/>
      <c r="C21" s="222"/>
      <c r="D21" s="224" t="e">
        <f>D19-D7</f>
        <v>#DIV/0!</v>
      </c>
      <c r="E21" s="224" t="e">
        <f t="shared" ref="E21:F21" si="2">E19-E7</f>
        <v>#DIV/0!</v>
      </c>
      <c r="F21" s="224" t="e">
        <f t="shared" si="2"/>
        <v>#DIV/0!</v>
      </c>
    </row>
    <row r="41" spans="3:6">
      <c r="C41" s="278" t="s">
        <v>288</v>
      </c>
      <c r="D41" s="278"/>
      <c r="E41" s="278"/>
      <c r="F41" s="278"/>
    </row>
  </sheetData>
  <mergeCells count="6">
    <mergeCell ref="A1:B1"/>
    <mergeCell ref="D1:F1"/>
    <mergeCell ref="C41:F41"/>
    <mergeCell ref="B5:C5"/>
    <mergeCell ref="B6:C6"/>
    <mergeCell ref="B4:C4"/>
  </mergeCells>
  <pageMargins left="1.31" right="0.7" top="1.56"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dimension ref="A1:S94"/>
  <sheetViews>
    <sheetView topLeftCell="A49" workbookViewId="0">
      <selection activeCell="H81" sqref="H81"/>
    </sheetView>
  </sheetViews>
  <sheetFormatPr defaultRowHeight="15"/>
  <cols>
    <col min="1" max="4" width="9.140625" style="39"/>
    <col min="5" max="5" width="10.28515625" style="39" customWidth="1"/>
    <col min="6" max="6" width="10" style="39" customWidth="1"/>
    <col min="7" max="7" width="9.140625" style="39"/>
    <col min="8" max="8" width="12.7109375" style="39" bestFit="1" customWidth="1"/>
    <col min="9" max="9" width="12.5703125" style="40" customWidth="1"/>
    <col min="10" max="10" width="12.5703125" style="41" customWidth="1"/>
    <col min="11" max="11" width="11.5703125" style="69" customWidth="1"/>
    <col min="12" max="12" width="9.140625" style="41"/>
    <col min="13" max="13" width="11.28515625" style="69" customWidth="1"/>
    <col min="14" max="14" width="10" style="41" bestFit="1" customWidth="1"/>
    <col min="15" max="15" width="9.140625" style="69"/>
    <col min="16" max="17" width="9.140625" style="41"/>
    <col min="18" max="18" width="11.28515625" style="41" customWidth="1"/>
    <col min="19" max="19" width="9.140625" style="41"/>
    <col min="20" max="20" width="80.7109375" style="39" customWidth="1"/>
    <col min="21" max="16384" width="9.140625" style="39"/>
  </cols>
  <sheetData>
    <row r="1" spans="1:16">
      <c r="A1" s="314" t="s">
        <v>271</v>
      </c>
      <c r="B1" s="314"/>
      <c r="C1" s="314"/>
      <c r="D1" s="314"/>
      <c r="E1" s="314"/>
      <c r="F1" s="314"/>
      <c r="G1" s="314"/>
      <c r="H1" s="314"/>
      <c r="I1" s="314"/>
      <c r="J1" s="314"/>
      <c r="K1" s="314"/>
      <c r="L1" s="46"/>
      <c r="N1" s="46"/>
      <c r="P1" s="46"/>
    </row>
    <row r="2" spans="1:16">
      <c r="A2" s="315" t="s">
        <v>126</v>
      </c>
      <c r="B2" s="315"/>
      <c r="C2" s="315"/>
      <c r="D2" s="315"/>
      <c r="E2" s="315"/>
      <c r="F2" s="315"/>
      <c r="G2" s="315"/>
      <c r="H2" s="315"/>
      <c r="I2" s="315"/>
      <c r="J2" s="315"/>
      <c r="K2" s="315"/>
      <c r="L2" s="46"/>
      <c r="N2" s="46"/>
      <c r="P2" s="46"/>
    </row>
    <row r="3" spans="1:16">
      <c r="A3" s="48" t="s">
        <v>0</v>
      </c>
      <c r="B3" s="49"/>
      <c r="C3" s="49"/>
      <c r="D3" s="49"/>
      <c r="E3" s="49"/>
      <c r="F3" s="316"/>
      <c r="G3" s="317"/>
      <c r="H3" s="317"/>
      <c r="I3" s="317"/>
      <c r="J3" s="70"/>
    </row>
    <row r="4" spans="1:16">
      <c r="A4" s="50" t="s">
        <v>79</v>
      </c>
      <c r="B4" s="51"/>
      <c r="C4" s="51"/>
      <c r="D4" s="51"/>
      <c r="E4" s="51"/>
      <c r="F4" s="51"/>
      <c r="G4" s="51"/>
      <c r="H4" s="52"/>
      <c r="I4" s="53"/>
      <c r="J4" s="71"/>
      <c r="L4" s="71"/>
      <c r="N4" s="71"/>
      <c r="P4" s="71"/>
    </row>
    <row r="5" spans="1:16">
      <c r="A5" s="47"/>
      <c r="B5" s="47"/>
      <c r="C5" s="47"/>
      <c r="D5" s="47"/>
      <c r="E5" s="47"/>
      <c r="F5" s="47"/>
      <c r="G5" s="47"/>
      <c r="H5" s="38" t="s">
        <v>92</v>
      </c>
      <c r="I5" s="54" t="s">
        <v>122</v>
      </c>
      <c r="J5" s="54" t="s">
        <v>123</v>
      </c>
      <c r="K5" s="54" t="s">
        <v>124</v>
      </c>
    </row>
    <row r="6" spans="1:16">
      <c r="A6" s="47"/>
      <c r="B6" s="47"/>
      <c r="C6" s="47"/>
      <c r="D6" s="47"/>
      <c r="E6" s="47"/>
      <c r="F6" s="47"/>
      <c r="G6" s="47"/>
      <c r="I6" s="72" t="s">
        <v>80</v>
      </c>
    </row>
    <row r="7" spans="1:16">
      <c r="A7" s="308" t="s">
        <v>145</v>
      </c>
      <c r="B7" s="308"/>
      <c r="C7" s="308"/>
      <c r="D7" s="308"/>
      <c r="E7" s="308"/>
      <c r="F7" s="308"/>
      <c r="G7" s="308"/>
      <c r="H7" s="230"/>
      <c r="I7" s="67">
        <f>H7</f>
        <v>0</v>
      </c>
      <c r="J7" s="67">
        <f>I7</f>
        <v>0</v>
      </c>
      <c r="K7" s="67">
        <f>J7</f>
        <v>0</v>
      </c>
      <c r="L7" s="46"/>
      <c r="N7" s="46"/>
      <c r="P7" s="46"/>
    </row>
    <row r="8" spans="1:16">
      <c r="A8" s="308" t="s">
        <v>146</v>
      </c>
      <c r="B8" s="308"/>
      <c r="C8" s="308"/>
      <c r="D8" s="308"/>
      <c r="E8" s="308"/>
      <c r="F8" s="308"/>
      <c r="G8" s="308"/>
      <c r="H8" s="44"/>
      <c r="I8" s="67">
        <f t="shared" ref="I8:K11" si="0">H8</f>
        <v>0</v>
      </c>
      <c r="J8" s="67">
        <f t="shared" si="0"/>
        <v>0</v>
      </c>
      <c r="K8" s="67">
        <f t="shared" si="0"/>
        <v>0</v>
      </c>
    </row>
    <row r="9" spans="1:16">
      <c r="A9" s="308" t="s">
        <v>164</v>
      </c>
      <c r="B9" s="308"/>
      <c r="C9" s="308"/>
      <c r="D9" s="308"/>
      <c r="E9" s="308"/>
      <c r="F9" s="308"/>
      <c r="G9" s="308"/>
      <c r="H9" s="44"/>
      <c r="I9" s="67">
        <f t="shared" ref="I9:I10" si="1">H9</f>
        <v>0</v>
      </c>
      <c r="J9" s="67">
        <f t="shared" ref="J9:J10" si="2">I9</f>
        <v>0</v>
      </c>
      <c r="K9" s="67">
        <f t="shared" ref="K9:K10" si="3">J9</f>
        <v>0</v>
      </c>
    </row>
    <row r="10" spans="1:16">
      <c r="A10" s="308" t="s">
        <v>166</v>
      </c>
      <c r="B10" s="308"/>
      <c r="C10" s="308"/>
      <c r="D10" s="308"/>
      <c r="E10" s="308"/>
      <c r="F10" s="308"/>
      <c r="G10" s="308"/>
      <c r="H10" s="44"/>
      <c r="I10" s="67">
        <f t="shared" si="1"/>
        <v>0</v>
      </c>
      <c r="J10" s="67">
        <f t="shared" si="2"/>
        <v>0</v>
      </c>
      <c r="K10" s="67">
        <f t="shared" si="3"/>
        <v>0</v>
      </c>
    </row>
    <row r="11" spans="1:16">
      <c r="A11" s="308" t="s">
        <v>165</v>
      </c>
      <c r="B11" s="308"/>
      <c r="C11" s="308"/>
      <c r="D11" s="308"/>
      <c r="E11" s="308"/>
      <c r="F11" s="308"/>
      <c r="G11" s="308"/>
      <c r="H11" s="44"/>
      <c r="I11" s="67">
        <f t="shared" si="0"/>
        <v>0</v>
      </c>
      <c r="J11" s="67">
        <f t="shared" si="0"/>
        <v>0</v>
      </c>
      <c r="K11" s="67">
        <f t="shared" si="0"/>
        <v>0</v>
      </c>
    </row>
    <row r="12" spans="1:16">
      <c r="A12" s="308" t="s">
        <v>93</v>
      </c>
      <c r="B12" s="308"/>
      <c r="C12" s="308"/>
      <c r="D12" s="308"/>
      <c r="E12" s="308"/>
      <c r="F12" s="308"/>
      <c r="G12" s="308"/>
      <c r="H12" s="68">
        <f>SUM(H7:H11)</f>
        <v>0</v>
      </c>
      <c r="I12" s="68">
        <f>SUM(I7:I11)</f>
        <v>0</v>
      </c>
      <c r="J12" s="68">
        <f>SUM(J7:J11)</f>
        <v>0</v>
      </c>
      <c r="K12" s="68">
        <f>SUM(K7:K11)</f>
        <v>0</v>
      </c>
    </row>
    <row r="13" spans="1:16">
      <c r="H13" s="41"/>
      <c r="I13" s="65"/>
    </row>
    <row r="14" spans="1:16">
      <c r="A14" s="308" t="s">
        <v>102</v>
      </c>
      <c r="B14" s="308"/>
      <c r="C14" s="308"/>
      <c r="D14" s="308"/>
      <c r="E14" s="308"/>
      <c r="F14" s="308"/>
      <c r="G14" s="308"/>
      <c r="H14" s="81"/>
      <c r="I14" s="67">
        <f>H14</f>
        <v>0</v>
      </c>
      <c r="J14" s="67">
        <f t="shared" ref="J14:K14" si="4">I14</f>
        <v>0</v>
      </c>
      <c r="K14" s="67">
        <f t="shared" si="4"/>
        <v>0</v>
      </c>
    </row>
    <row r="15" spans="1:16">
      <c r="A15" s="308" t="s">
        <v>108</v>
      </c>
      <c r="B15" s="308"/>
      <c r="C15" s="308"/>
      <c r="D15" s="308"/>
      <c r="E15" s="308"/>
      <c r="F15" s="308"/>
      <c r="G15" s="308"/>
      <c r="H15" s="89"/>
      <c r="I15" s="104">
        <f>H15</f>
        <v>0</v>
      </c>
      <c r="J15" s="104">
        <f>I15</f>
        <v>0</v>
      </c>
      <c r="K15" s="104">
        <f>J15</f>
        <v>0</v>
      </c>
    </row>
    <row r="16" spans="1:16">
      <c r="A16" s="308" t="s">
        <v>114</v>
      </c>
      <c r="B16" s="308"/>
      <c r="C16" s="308"/>
      <c r="D16" s="308"/>
      <c r="E16" s="308"/>
      <c r="F16" s="308"/>
      <c r="G16" s="308"/>
      <c r="H16" s="89"/>
      <c r="I16" s="89">
        <f>H16</f>
        <v>0</v>
      </c>
      <c r="J16" s="89">
        <f>I16</f>
        <v>0</v>
      </c>
      <c r="K16" s="89">
        <f>J16</f>
        <v>0</v>
      </c>
    </row>
    <row r="17" spans="1:19">
      <c r="A17" s="47"/>
      <c r="H17" s="148"/>
      <c r="I17" s="148"/>
      <c r="J17" s="148"/>
      <c r="K17" s="148"/>
    </row>
    <row r="18" spans="1:19">
      <c r="A18" s="55" t="s">
        <v>81</v>
      </c>
      <c r="B18" s="312" t="s">
        <v>94</v>
      </c>
      <c r="C18" s="312"/>
      <c r="D18" s="312"/>
      <c r="E18" s="41"/>
      <c r="F18" s="41"/>
      <c r="G18" s="41"/>
      <c r="H18" s="149"/>
      <c r="I18" s="103"/>
    </row>
    <row r="19" spans="1:19" s="45" customFormat="1" ht="45">
      <c r="A19" s="62"/>
      <c r="B19" s="262" t="s">
        <v>103</v>
      </c>
      <c r="C19" s="262" t="s">
        <v>130</v>
      </c>
      <c r="D19" s="75"/>
      <c r="E19" s="309" t="s">
        <v>128</v>
      </c>
      <c r="F19" s="310"/>
      <c r="G19" s="311"/>
      <c r="H19" s="263" t="s">
        <v>125</v>
      </c>
      <c r="I19" s="264" t="str">
        <f>H19</f>
        <v>Number of customers</v>
      </c>
      <c r="J19" s="264" t="str">
        <f>I19</f>
        <v>Number of customers</v>
      </c>
      <c r="K19" s="264" t="str">
        <f>J19</f>
        <v>Number of customers</v>
      </c>
      <c r="L19" s="77"/>
      <c r="M19" s="78"/>
      <c r="N19" s="77"/>
      <c r="O19" s="78"/>
      <c r="P19" s="77"/>
      <c r="Q19" s="77"/>
      <c r="R19" s="77"/>
      <c r="S19" s="77"/>
    </row>
    <row r="20" spans="1:19" s="45" customFormat="1">
      <c r="A20" s="62"/>
      <c r="B20" s="150"/>
      <c r="C20" s="150"/>
      <c r="E20" s="305" t="s">
        <v>111</v>
      </c>
      <c r="F20" s="295"/>
      <c r="G20" s="296"/>
      <c r="H20" s="75"/>
      <c r="I20" s="76"/>
      <c r="J20" s="77"/>
      <c r="K20" s="82"/>
      <c r="L20" s="82"/>
      <c r="M20" s="78"/>
      <c r="N20" s="77"/>
      <c r="O20" s="78"/>
      <c r="P20" s="77"/>
      <c r="Q20" s="77"/>
      <c r="R20" s="77"/>
      <c r="S20" s="77"/>
    </row>
    <row r="21" spans="1:19">
      <c r="A21" s="55"/>
      <c r="B21" s="79" t="s">
        <v>82</v>
      </c>
      <c r="C21" s="115">
        <v>1</v>
      </c>
      <c r="D21" s="80"/>
      <c r="E21" s="294">
        <v>3000</v>
      </c>
      <c r="F21" s="306"/>
      <c r="G21" s="307"/>
      <c r="H21" s="63"/>
      <c r="I21" s="102">
        <f>H21</f>
        <v>0</v>
      </c>
      <c r="J21" s="102">
        <f>I21</f>
        <v>0</v>
      </c>
      <c r="K21" s="102">
        <f>J21</f>
        <v>0</v>
      </c>
      <c r="L21" s="83"/>
    </row>
    <row r="22" spans="1:19">
      <c r="A22" s="55"/>
      <c r="B22" s="79" t="s">
        <v>83</v>
      </c>
      <c r="C22" s="115">
        <v>2</v>
      </c>
      <c r="D22" s="80"/>
      <c r="E22" s="294">
        <v>6000</v>
      </c>
      <c r="F22" s="295"/>
      <c r="G22" s="296"/>
      <c r="H22" s="64"/>
      <c r="I22" s="102">
        <f t="shared" ref="I22:K28" si="5">H22</f>
        <v>0</v>
      </c>
      <c r="J22" s="102">
        <f t="shared" si="5"/>
        <v>0</v>
      </c>
      <c r="K22" s="102">
        <f t="shared" si="5"/>
        <v>0</v>
      </c>
      <c r="L22" s="83"/>
    </row>
    <row r="23" spans="1:19">
      <c r="A23" s="55"/>
      <c r="B23" s="79" t="s">
        <v>84</v>
      </c>
      <c r="C23" s="115">
        <v>4</v>
      </c>
      <c r="D23" s="80"/>
      <c r="E23" s="294">
        <v>12000</v>
      </c>
      <c r="F23" s="295"/>
      <c r="G23" s="296"/>
      <c r="H23" s="64"/>
      <c r="I23" s="102">
        <f t="shared" si="5"/>
        <v>0</v>
      </c>
      <c r="J23" s="102">
        <f t="shared" si="5"/>
        <v>0</v>
      </c>
      <c r="K23" s="102">
        <f t="shared" si="5"/>
        <v>0</v>
      </c>
      <c r="L23" s="83"/>
    </row>
    <row r="24" spans="1:19">
      <c r="A24" s="55"/>
      <c r="B24" s="79" t="s">
        <v>85</v>
      </c>
      <c r="C24" s="115">
        <v>10</v>
      </c>
      <c r="D24" s="80"/>
      <c r="E24" s="294">
        <v>30000</v>
      </c>
      <c r="F24" s="295"/>
      <c r="G24" s="296"/>
      <c r="H24" s="64"/>
      <c r="I24" s="102">
        <f t="shared" si="5"/>
        <v>0</v>
      </c>
      <c r="J24" s="102">
        <f t="shared" si="5"/>
        <v>0</v>
      </c>
      <c r="K24" s="102">
        <f t="shared" si="5"/>
        <v>0</v>
      </c>
      <c r="L24" s="83"/>
    </row>
    <row r="25" spans="1:19">
      <c r="A25" s="55"/>
      <c r="B25" s="79" t="s">
        <v>86</v>
      </c>
      <c r="C25" s="115">
        <v>25</v>
      </c>
      <c r="D25" s="80"/>
      <c r="E25" s="294">
        <v>75000</v>
      </c>
      <c r="F25" s="295"/>
      <c r="G25" s="296"/>
      <c r="H25" s="64"/>
      <c r="I25" s="102">
        <f t="shared" si="5"/>
        <v>0</v>
      </c>
      <c r="J25" s="102">
        <f t="shared" si="5"/>
        <v>0</v>
      </c>
      <c r="K25" s="102">
        <f t="shared" si="5"/>
        <v>0</v>
      </c>
      <c r="L25" s="83"/>
    </row>
    <row r="26" spans="1:19">
      <c r="A26" s="55"/>
      <c r="B26" s="79" t="s">
        <v>87</v>
      </c>
      <c r="C26" s="115">
        <v>45</v>
      </c>
      <c r="D26" s="80"/>
      <c r="E26" s="294">
        <v>135000</v>
      </c>
      <c r="F26" s="295"/>
      <c r="G26" s="296"/>
      <c r="H26" s="64"/>
      <c r="I26" s="102">
        <f t="shared" si="5"/>
        <v>0</v>
      </c>
      <c r="J26" s="102">
        <f t="shared" si="5"/>
        <v>0</v>
      </c>
      <c r="K26" s="102">
        <f t="shared" si="5"/>
        <v>0</v>
      </c>
      <c r="L26" s="83"/>
    </row>
    <row r="27" spans="1:19">
      <c r="A27" s="55"/>
      <c r="B27" s="79" t="s">
        <v>88</v>
      </c>
      <c r="C27" s="115">
        <v>90</v>
      </c>
      <c r="D27" s="80"/>
      <c r="E27" s="294">
        <v>270000</v>
      </c>
      <c r="F27" s="295"/>
      <c r="G27" s="296"/>
      <c r="H27" s="64"/>
      <c r="I27" s="102">
        <f t="shared" si="5"/>
        <v>0</v>
      </c>
      <c r="J27" s="102">
        <f t="shared" si="5"/>
        <v>0</v>
      </c>
      <c r="K27" s="102">
        <f t="shared" si="5"/>
        <v>0</v>
      </c>
      <c r="L27" s="83"/>
    </row>
    <row r="28" spans="1:19">
      <c r="A28" s="151"/>
      <c r="B28" s="152" t="s">
        <v>89</v>
      </c>
      <c r="C28" s="267">
        <v>170</v>
      </c>
      <c r="D28" s="153"/>
      <c r="E28" s="297">
        <v>510000</v>
      </c>
      <c r="F28" s="298"/>
      <c r="G28" s="299"/>
      <c r="H28" s="154"/>
      <c r="I28" s="155">
        <f t="shared" si="5"/>
        <v>0</v>
      </c>
      <c r="J28" s="155">
        <f t="shared" si="5"/>
        <v>0</v>
      </c>
      <c r="K28" s="155">
        <f t="shared" si="5"/>
        <v>0</v>
      </c>
      <c r="L28" s="83"/>
    </row>
    <row r="29" spans="1:19">
      <c r="A29" s="156"/>
      <c r="B29" s="300"/>
      <c r="C29" s="301"/>
      <c r="D29" s="301"/>
      <c r="E29" s="301"/>
      <c r="F29" s="301"/>
      <c r="G29" s="301"/>
      <c r="H29" s="231"/>
      <c r="I29" s="157"/>
      <c r="J29" s="158"/>
      <c r="K29" s="159"/>
    </row>
    <row r="30" spans="1:19">
      <c r="A30" s="55"/>
      <c r="B30" s="302" t="s">
        <v>44</v>
      </c>
      <c r="C30" s="303"/>
      <c r="D30" s="303"/>
      <c r="E30" s="303"/>
      <c r="F30" s="303"/>
      <c r="G30" s="303"/>
      <c r="H30" s="56">
        <f>SUM(H21:H29)</f>
        <v>0</v>
      </c>
      <c r="I30" s="56">
        <f>SUM(I21:I29)</f>
        <v>0</v>
      </c>
      <c r="J30" s="56">
        <f>SUM(J21:J29)</f>
        <v>0</v>
      </c>
      <c r="K30" s="56">
        <f>SUM(K21:K29)</f>
        <v>0</v>
      </c>
    </row>
    <row r="31" spans="1:19" s="41" customFormat="1" ht="33.75" customHeight="1">
      <c r="A31" s="147"/>
      <c r="B31" s="58"/>
      <c r="C31" s="43"/>
      <c r="D31" s="43"/>
      <c r="E31" s="43"/>
      <c r="F31" s="43"/>
      <c r="G31" s="43"/>
      <c r="H31" s="59"/>
      <c r="I31" s="59"/>
      <c r="J31" s="59"/>
      <c r="K31" s="59"/>
      <c r="M31" s="69"/>
      <c r="O31" s="69"/>
    </row>
    <row r="32" spans="1:19" ht="30">
      <c r="A32" s="121" t="s">
        <v>144</v>
      </c>
      <c r="B32" s="318" t="s">
        <v>140</v>
      </c>
      <c r="C32" s="318"/>
      <c r="D32" s="318"/>
      <c r="E32" s="122" t="s">
        <v>169</v>
      </c>
      <c r="F32" s="122" t="s">
        <v>170</v>
      </c>
      <c r="G32" s="122" t="s">
        <v>171</v>
      </c>
      <c r="H32" s="263" t="s">
        <v>141</v>
      </c>
      <c r="I32" s="265" t="s">
        <v>142</v>
      </c>
    </row>
    <row r="33" spans="1:9" ht="30" customHeight="1">
      <c r="A33" s="266">
        <v>1</v>
      </c>
      <c r="B33" s="304" t="s">
        <v>140</v>
      </c>
      <c r="C33" s="304"/>
      <c r="D33" s="304"/>
      <c r="E33" s="64"/>
      <c r="F33" s="129"/>
      <c r="G33" s="130"/>
      <c r="H33" s="74">
        <f>(E33*A33)+(F33*A33)</f>
        <v>0</v>
      </c>
      <c r="I33" s="66">
        <f>(E33*A33)+(G33*A33)</f>
        <v>0</v>
      </c>
    </row>
    <row r="34" spans="1:9" ht="30" customHeight="1">
      <c r="A34" s="266">
        <v>1.5</v>
      </c>
      <c r="B34" s="304" t="s">
        <v>140</v>
      </c>
      <c r="C34" s="304"/>
      <c r="D34" s="304"/>
      <c r="E34" s="64"/>
      <c r="F34" s="129"/>
      <c r="G34" s="130"/>
      <c r="H34" s="74">
        <f t="shared" ref="H34:H48" si="6">(E34*A34)+(F34*A34)</f>
        <v>0</v>
      </c>
      <c r="I34" s="66">
        <f t="shared" ref="I34:I48" si="7">(E34*A34)+(G34*A34)</f>
        <v>0</v>
      </c>
    </row>
    <row r="35" spans="1:9" ht="30" customHeight="1">
      <c r="A35" s="266">
        <v>2</v>
      </c>
      <c r="B35" s="304" t="s">
        <v>140</v>
      </c>
      <c r="C35" s="304"/>
      <c r="D35" s="304"/>
      <c r="E35" s="64"/>
      <c r="F35" s="129"/>
      <c r="G35" s="130"/>
      <c r="H35" s="74">
        <f t="shared" si="6"/>
        <v>0</v>
      </c>
      <c r="I35" s="66">
        <f t="shared" si="7"/>
        <v>0</v>
      </c>
    </row>
    <row r="36" spans="1:9" ht="30" customHeight="1">
      <c r="A36" s="266">
        <v>3</v>
      </c>
      <c r="B36" s="304" t="s">
        <v>140</v>
      </c>
      <c r="C36" s="304"/>
      <c r="D36" s="304"/>
      <c r="E36" s="64"/>
      <c r="F36" s="129"/>
      <c r="G36" s="130"/>
      <c r="H36" s="74">
        <f t="shared" si="6"/>
        <v>0</v>
      </c>
      <c r="I36" s="66">
        <f t="shared" si="7"/>
        <v>0</v>
      </c>
    </row>
    <row r="37" spans="1:9" ht="30" customHeight="1">
      <c r="A37" s="266">
        <v>4</v>
      </c>
      <c r="B37" s="304" t="s">
        <v>140</v>
      </c>
      <c r="C37" s="304"/>
      <c r="D37" s="304"/>
      <c r="E37" s="64"/>
      <c r="F37" s="129"/>
      <c r="G37" s="130"/>
      <c r="H37" s="74">
        <f t="shared" si="6"/>
        <v>0</v>
      </c>
      <c r="I37" s="66">
        <f t="shared" si="7"/>
        <v>0</v>
      </c>
    </row>
    <row r="38" spans="1:9" ht="30" customHeight="1">
      <c r="A38" s="266">
        <v>5</v>
      </c>
      <c r="B38" s="304" t="s">
        <v>140</v>
      </c>
      <c r="C38" s="304"/>
      <c r="D38" s="304"/>
      <c r="E38" s="64"/>
      <c r="F38" s="129"/>
      <c r="G38" s="130"/>
      <c r="H38" s="74">
        <f t="shared" si="6"/>
        <v>0</v>
      </c>
      <c r="I38" s="66">
        <f t="shared" si="7"/>
        <v>0</v>
      </c>
    </row>
    <row r="39" spans="1:9" ht="30" customHeight="1">
      <c r="A39" s="266">
        <v>6</v>
      </c>
      <c r="B39" s="304" t="s">
        <v>140</v>
      </c>
      <c r="C39" s="304"/>
      <c r="D39" s="304"/>
      <c r="E39" s="64"/>
      <c r="F39" s="129"/>
      <c r="G39" s="130"/>
      <c r="H39" s="74">
        <f t="shared" si="6"/>
        <v>0</v>
      </c>
      <c r="I39" s="66">
        <f t="shared" si="7"/>
        <v>0</v>
      </c>
    </row>
    <row r="40" spans="1:9" ht="30" customHeight="1">
      <c r="A40" s="266">
        <v>7</v>
      </c>
      <c r="B40" s="304" t="s">
        <v>140</v>
      </c>
      <c r="C40" s="304"/>
      <c r="D40" s="304"/>
      <c r="E40" s="64"/>
      <c r="F40" s="129"/>
      <c r="G40" s="130"/>
      <c r="H40" s="74">
        <f t="shared" si="6"/>
        <v>0</v>
      </c>
      <c r="I40" s="66">
        <f t="shared" si="7"/>
        <v>0</v>
      </c>
    </row>
    <row r="41" spans="1:9" ht="30" customHeight="1">
      <c r="A41" s="266">
        <v>8</v>
      </c>
      <c r="B41" s="304" t="s">
        <v>140</v>
      </c>
      <c r="C41" s="304"/>
      <c r="D41" s="304"/>
      <c r="E41" s="64"/>
      <c r="F41" s="129"/>
      <c r="G41" s="130"/>
      <c r="H41" s="74">
        <f t="shared" si="6"/>
        <v>0</v>
      </c>
      <c r="I41" s="66">
        <f t="shared" si="7"/>
        <v>0</v>
      </c>
    </row>
    <row r="42" spans="1:9" ht="30" customHeight="1">
      <c r="A42" s="266">
        <v>9</v>
      </c>
      <c r="B42" s="304" t="s">
        <v>140</v>
      </c>
      <c r="C42" s="304"/>
      <c r="D42" s="304"/>
      <c r="E42" s="64"/>
      <c r="F42" s="129"/>
      <c r="G42" s="130"/>
      <c r="H42" s="74">
        <f t="shared" si="6"/>
        <v>0</v>
      </c>
      <c r="I42" s="66">
        <f t="shared" si="7"/>
        <v>0</v>
      </c>
    </row>
    <row r="43" spans="1:9" ht="30" customHeight="1">
      <c r="A43" s="266">
        <v>10</v>
      </c>
      <c r="B43" s="304" t="s">
        <v>140</v>
      </c>
      <c r="C43" s="304"/>
      <c r="D43" s="304"/>
      <c r="E43" s="64"/>
      <c r="F43" s="129"/>
      <c r="G43" s="130"/>
      <c r="H43" s="74">
        <f t="shared" si="6"/>
        <v>0</v>
      </c>
      <c r="I43" s="66">
        <f t="shared" si="7"/>
        <v>0</v>
      </c>
    </row>
    <row r="44" spans="1:9" ht="30" customHeight="1">
      <c r="A44" s="266">
        <v>11</v>
      </c>
      <c r="B44" s="304" t="s">
        <v>140</v>
      </c>
      <c r="C44" s="304"/>
      <c r="D44" s="304"/>
      <c r="E44" s="64"/>
      <c r="F44" s="129"/>
      <c r="G44" s="130"/>
      <c r="H44" s="74">
        <f t="shared" si="6"/>
        <v>0</v>
      </c>
      <c r="I44" s="66">
        <f t="shared" si="7"/>
        <v>0</v>
      </c>
    </row>
    <row r="45" spans="1:9" ht="30" customHeight="1">
      <c r="A45" s="266">
        <v>12</v>
      </c>
      <c r="B45" s="304" t="s">
        <v>140</v>
      </c>
      <c r="C45" s="304"/>
      <c r="D45" s="304"/>
      <c r="E45" s="64"/>
      <c r="F45" s="129"/>
      <c r="G45" s="130"/>
      <c r="H45" s="74">
        <f t="shared" si="6"/>
        <v>0</v>
      </c>
      <c r="I45" s="66">
        <f t="shared" si="7"/>
        <v>0</v>
      </c>
    </row>
    <row r="46" spans="1:9" ht="30" customHeight="1">
      <c r="A46" s="266">
        <v>13</v>
      </c>
      <c r="B46" s="304" t="s">
        <v>140</v>
      </c>
      <c r="C46" s="304"/>
      <c r="D46" s="304"/>
      <c r="E46" s="64"/>
      <c r="F46" s="129"/>
      <c r="G46" s="130"/>
      <c r="H46" s="74">
        <f t="shared" si="6"/>
        <v>0</v>
      </c>
      <c r="I46" s="66">
        <f t="shared" si="7"/>
        <v>0</v>
      </c>
    </row>
    <row r="47" spans="1:9" ht="30" customHeight="1">
      <c r="A47" s="266">
        <v>14</v>
      </c>
      <c r="B47" s="304" t="s">
        <v>140</v>
      </c>
      <c r="C47" s="304"/>
      <c r="D47" s="304"/>
      <c r="E47" s="64"/>
      <c r="F47" s="129"/>
      <c r="G47" s="130"/>
      <c r="H47" s="74">
        <f t="shared" si="6"/>
        <v>0</v>
      </c>
      <c r="I47" s="66">
        <f t="shared" si="7"/>
        <v>0</v>
      </c>
    </row>
    <row r="48" spans="1:9" ht="30" customHeight="1">
      <c r="A48" s="266">
        <v>15</v>
      </c>
      <c r="B48" s="304" t="s">
        <v>140</v>
      </c>
      <c r="C48" s="304"/>
      <c r="D48" s="304"/>
      <c r="E48" s="64"/>
      <c r="F48" s="129"/>
      <c r="G48" s="130"/>
      <c r="H48" s="74">
        <f t="shared" si="6"/>
        <v>0</v>
      </c>
      <c r="I48" s="66">
        <f t="shared" si="7"/>
        <v>0</v>
      </c>
    </row>
    <row r="49" spans="1:16">
      <c r="A49" s="123" t="s">
        <v>143</v>
      </c>
      <c r="B49" s="42"/>
      <c r="C49" s="42"/>
      <c r="D49" s="42"/>
      <c r="E49" s="124">
        <f>SUM(E33:E48)</f>
        <v>0</v>
      </c>
      <c r="F49" s="124">
        <f>SUM(F33:F48)</f>
        <v>0</v>
      </c>
      <c r="G49" s="124">
        <f t="shared" ref="G49:I49" si="8">SUM(G33:G48)</f>
        <v>0</v>
      </c>
      <c r="H49" s="124">
        <f t="shared" si="8"/>
        <v>0</v>
      </c>
      <c r="I49" s="124">
        <f t="shared" si="8"/>
        <v>0</v>
      </c>
    </row>
    <row r="50" spans="1:16">
      <c r="A50" s="117"/>
      <c r="B50" s="58"/>
      <c r="C50" s="43"/>
      <c r="D50" s="43"/>
      <c r="E50" s="43"/>
      <c r="F50" s="43"/>
      <c r="G50" s="43"/>
      <c r="H50" s="59"/>
    </row>
    <row r="51" spans="1:16">
      <c r="A51" s="117"/>
      <c r="B51" s="58"/>
      <c r="C51" s="43"/>
      <c r="D51" s="43"/>
      <c r="E51" s="43"/>
      <c r="F51" s="43"/>
      <c r="G51" s="43"/>
      <c r="H51" s="59"/>
    </row>
    <row r="52" spans="1:16">
      <c r="A52" s="292" t="s">
        <v>153</v>
      </c>
      <c r="B52" s="293"/>
      <c r="C52" s="293"/>
      <c r="D52" s="293"/>
      <c r="E52" s="293"/>
      <c r="F52" s="293"/>
      <c r="G52" s="293"/>
      <c r="H52" s="63"/>
      <c r="I52" s="102">
        <f>H52</f>
        <v>0</v>
      </c>
      <c r="J52" s="102">
        <f>I52</f>
        <v>0</v>
      </c>
      <c r="K52" s="102">
        <f>J52</f>
        <v>0</v>
      </c>
    </row>
    <row r="53" spans="1:16">
      <c r="A53" s="84"/>
      <c r="B53" s="58"/>
      <c r="C53" s="43"/>
      <c r="D53" s="43"/>
      <c r="E53" s="43"/>
      <c r="F53" s="43"/>
      <c r="G53" s="43"/>
      <c r="H53" s="59"/>
    </row>
    <row r="54" spans="1:16">
      <c r="A54" s="292" t="s">
        <v>309</v>
      </c>
      <c r="B54" s="293"/>
      <c r="C54" s="293"/>
      <c r="D54" s="293"/>
      <c r="E54" s="293"/>
      <c r="F54" s="293"/>
      <c r="G54" s="293"/>
      <c r="H54" s="182"/>
      <c r="I54" s="67">
        <f t="shared" ref="I54:K55" si="9">H54</f>
        <v>0</v>
      </c>
      <c r="J54" s="44">
        <f t="shared" si="9"/>
        <v>0</v>
      </c>
      <c r="K54" s="44">
        <f t="shared" si="9"/>
        <v>0</v>
      </c>
      <c r="L54" s="72"/>
      <c r="N54" s="72"/>
      <c r="P54" s="72"/>
    </row>
    <row r="55" spans="1:16">
      <c r="A55" s="313" t="s">
        <v>310</v>
      </c>
      <c r="B55" s="293"/>
      <c r="C55" s="293"/>
      <c r="D55" s="293"/>
      <c r="E55" s="293"/>
      <c r="F55" s="293"/>
      <c r="G55" s="293"/>
      <c r="H55" s="118"/>
      <c r="I55" s="67">
        <f t="shared" si="9"/>
        <v>0</v>
      </c>
      <c r="J55" s="44">
        <f t="shared" si="9"/>
        <v>0</v>
      </c>
      <c r="K55" s="44">
        <f t="shared" si="9"/>
        <v>0</v>
      </c>
      <c r="L55" s="72"/>
      <c r="N55" s="72"/>
      <c r="P55" s="72"/>
    </row>
    <row r="56" spans="1:16">
      <c r="A56" s="292" t="s">
        <v>95</v>
      </c>
      <c r="B56" s="293"/>
      <c r="C56" s="293"/>
      <c r="D56" s="293"/>
      <c r="E56" s="293"/>
      <c r="F56" s="293"/>
      <c r="G56" s="293"/>
      <c r="H56" s="118">
        <f>SUM(H54:H55)</f>
        <v>0</v>
      </c>
      <c r="I56" s="42">
        <f>SUM(I54:I55)</f>
        <v>0</v>
      </c>
      <c r="J56" s="42">
        <f>SUM(J54:J55)</f>
        <v>0</v>
      </c>
      <c r="K56" s="42">
        <f>SUM(K54:K55)</f>
        <v>0</v>
      </c>
    </row>
    <row r="57" spans="1:16">
      <c r="A57" s="57"/>
      <c r="B57" s="57"/>
      <c r="C57" s="57"/>
      <c r="D57" s="57"/>
    </row>
    <row r="58" spans="1:16">
      <c r="A58" s="292" t="s">
        <v>154</v>
      </c>
      <c r="B58" s="293"/>
      <c r="C58" s="293"/>
      <c r="D58" s="293"/>
      <c r="E58" s="293"/>
      <c r="F58" s="293"/>
      <c r="G58" s="293"/>
      <c r="H58" s="119"/>
      <c r="I58" s="119">
        <f>H58</f>
        <v>0</v>
      </c>
      <c r="J58" s="119">
        <f t="shared" ref="J58:K58" si="10">I58</f>
        <v>0</v>
      </c>
      <c r="K58" s="119">
        <f t="shared" si="10"/>
        <v>0</v>
      </c>
      <c r="L58" s="85"/>
      <c r="M58" s="86"/>
      <c r="N58" s="85"/>
      <c r="O58" s="86"/>
      <c r="P58" s="85"/>
    </row>
    <row r="59" spans="1:16">
      <c r="A59" s="292" t="s">
        <v>100</v>
      </c>
      <c r="B59" s="293"/>
      <c r="C59" s="293"/>
      <c r="D59" s="293"/>
      <c r="E59" s="293"/>
      <c r="F59" s="293"/>
      <c r="G59" s="293"/>
      <c r="H59" s="118">
        <f>H56*H58</f>
        <v>0</v>
      </c>
      <c r="I59" s="118">
        <f t="shared" ref="I59:K59" si="11">I56*I58</f>
        <v>0</v>
      </c>
      <c r="J59" s="118">
        <f t="shared" si="11"/>
        <v>0</v>
      </c>
      <c r="K59" s="118">
        <f t="shared" si="11"/>
        <v>0</v>
      </c>
      <c r="L59" s="85"/>
      <c r="M59" s="86"/>
      <c r="N59" s="85"/>
      <c r="O59" s="86"/>
      <c r="P59" s="85"/>
    </row>
    <row r="60" spans="1:16">
      <c r="A60" s="292" t="s">
        <v>96</v>
      </c>
      <c r="B60" s="293"/>
      <c r="C60" s="293"/>
      <c r="D60" s="293"/>
      <c r="E60" s="293"/>
      <c r="F60" s="293"/>
      <c r="G60" s="293"/>
      <c r="H60" s="182"/>
      <c r="I60" s="67">
        <f t="shared" ref="I60:K61" si="12">H60</f>
        <v>0</v>
      </c>
      <c r="J60" s="44">
        <f t="shared" si="12"/>
        <v>0</v>
      </c>
      <c r="K60" s="44">
        <f t="shared" si="12"/>
        <v>0</v>
      </c>
    </row>
    <row r="61" spans="1:16">
      <c r="A61" s="292" t="s">
        <v>97</v>
      </c>
      <c r="B61" s="293"/>
      <c r="C61" s="293"/>
      <c r="D61" s="293"/>
      <c r="E61" s="293"/>
      <c r="F61" s="293"/>
      <c r="G61" s="293"/>
      <c r="H61" s="182"/>
      <c r="I61" s="67">
        <f t="shared" si="12"/>
        <v>0</v>
      </c>
      <c r="J61" s="44">
        <f t="shared" si="12"/>
        <v>0</v>
      </c>
      <c r="K61" s="44">
        <f t="shared" si="12"/>
        <v>0</v>
      </c>
    </row>
    <row r="62" spans="1:16">
      <c r="A62" s="292" t="s">
        <v>138</v>
      </c>
      <c r="B62" s="293"/>
      <c r="C62" s="293"/>
      <c r="D62" s="293"/>
      <c r="E62" s="293"/>
      <c r="F62" s="293"/>
      <c r="G62" s="293"/>
      <c r="H62" s="120">
        <f>SUM(H59:H61)</f>
        <v>0</v>
      </c>
      <c r="I62" s="120">
        <f t="shared" ref="I62:K62" si="13">SUM(I59:I61)</f>
        <v>0</v>
      </c>
      <c r="J62" s="120">
        <f t="shared" si="13"/>
        <v>0</v>
      </c>
      <c r="K62" s="120">
        <f t="shared" si="13"/>
        <v>0</v>
      </c>
      <c r="L62" s="85"/>
      <c r="M62" s="86"/>
      <c r="N62" s="85"/>
      <c r="O62" s="86"/>
      <c r="P62" s="85"/>
    </row>
    <row r="63" spans="1:16">
      <c r="A63" s="292" t="s">
        <v>98</v>
      </c>
      <c r="B63" s="293"/>
      <c r="C63" s="293"/>
      <c r="D63" s="293"/>
      <c r="E63" s="293"/>
      <c r="F63" s="293"/>
      <c r="G63" s="293"/>
      <c r="H63" s="44"/>
      <c r="I63" s="67">
        <f>H63</f>
        <v>0</v>
      </c>
      <c r="J63" s="88">
        <f>I63</f>
        <v>0</v>
      </c>
      <c r="K63" s="88">
        <f>J63</f>
        <v>0</v>
      </c>
      <c r="L63" s="85"/>
      <c r="M63" s="86"/>
      <c r="N63" s="85"/>
      <c r="O63" s="86"/>
      <c r="P63" s="85"/>
    </row>
    <row r="64" spans="1:16">
      <c r="A64" s="292" t="s">
        <v>99</v>
      </c>
      <c r="B64" s="293"/>
      <c r="C64" s="293"/>
      <c r="D64" s="293"/>
      <c r="E64" s="293"/>
      <c r="F64" s="293"/>
      <c r="G64" s="293"/>
      <c r="H64" s="118">
        <f>SUM(H62:H63)</f>
        <v>0</v>
      </c>
      <c r="I64" s="42">
        <f>SUM(I62:I63)</f>
        <v>0</v>
      </c>
      <c r="J64" s="42">
        <f>SUM(J62:J63)</f>
        <v>0</v>
      </c>
      <c r="K64" s="42">
        <f>SUM(K62:K63)</f>
        <v>0</v>
      </c>
      <c r="L64" s="85"/>
      <c r="M64" s="86"/>
      <c r="N64" s="85"/>
      <c r="O64" s="86"/>
      <c r="P64" s="85"/>
    </row>
    <row r="65" spans="1:16">
      <c r="A65" s="292" t="s">
        <v>139</v>
      </c>
      <c r="B65" s="293"/>
      <c r="C65" s="293"/>
      <c r="D65" s="293"/>
      <c r="E65" s="293"/>
      <c r="F65" s="293"/>
      <c r="G65" s="293"/>
      <c r="H65" s="118">
        <f>H56-H64</f>
        <v>0</v>
      </c>
      <c r="I65" s="42">
        <f>I56-I64</f>
        <v>0</v>
      </c>
      <c r="J65" s="42">
        <f>J56-J64</f>
        <v>0</v>
      </c>
      <c r="K65" s="42">
        <f>K56-K64</f>
        <v>0</v>
      </c>
      <c r="L65" s="85"/>
      <c r="M65" s="86"/>
      <c r="N65" s="85"/>
      <c r="O65" s="86"/>
      <c r="P65" s="85"/>
    </row>
    <row r="66" spans="1:16">
      <c r="A66" s="292" t="s">
        <v>147</v>
      </c>
      <c r="B66" s="293"/>
      <c r="C66" s="293"/>
      <c r="D66" s="293"/>
      <c r="E66" s="293"/>
      <c r="F66" s="293"/>
      <c r="G66" s="293"/>
      <c r="H66" s="118">
        <f>H60+H61+H65</f>
        <v>0</v>
      </c>
      <c r="I66" s="42">
        <f>I60+I61+I65</f>
        <v>0</v>
      </c>
      <c r="J66" s="42">
        <f>J60+J61+J65</f>
        <v>0</v>
      </c>
      <c r="K66" s="42">
        <f>K60+K61+K65</f>
        <v>0</v>
      </c>
      <c r="L66" s="85"/>
      <c r="M66" s="86"/>
      <c r="N66" s="85"/>
      <c r="O66" s="86"/>
      <c r="P66" s="85"/>
    </row>
    <row r="67" spans="1:16">
      <c r="A67" s="47"/>
      <c r="I67" s="60"/>
      <c r="J67" s="85"/>
      <c r="K67" s="86"/>
      <c r="L67" s="85"/>
      <c r="M67" s="86"/>
      <c r="N67" s="85"/>
      <c r="O67" s="86"/>
      <c r="P67" s="85"/>
    </row>
    <row r="68" spans="1:16">
      <c r="A68" s="292" t="s">
        <v>101</v>
      </c>
      <c r="B68" s="293"/>
      <c r="C68" s="293"/>
      <c r="D68" s="293"/>
      <c r="E68" s="293"/>
      <c r="F68" s="293"/>
      <c r="G68" s="293"/>
      <c r="H68" s="182"/>
      <c r="I68" s="67">
        <f t="shared" ref="I68:K70" si="14">H68</f>
        <v>0</v>
      </c>
      <c r="J68" s="44">
        <f t="shared" si="14"/>
        <v>0</v>
      </c>
      <c r="K68" s="44">
        <f t="shared" si="14"/>
        <v>0</v>
      </c>
      <c r="L68" s="87"/>
      <c r="M68" s="86"/>
      <c r="N68" s="87"/>
      <c r="O68" s="86"/>
      <c r="P68" s="87"/>
    </row>
    <row r="69" spans="1:16">
      <c r="A69" s="292" t="s">
        <v>97</v>
      </c>
      <c r="B69" s="293"/>
      <c r="C69" s="293"/>
      <c r="D69" s="293"/>
      <c r="E69" s="293"/>
      <c r="F69" s="293"/>
      <c r="G69" s="293"/>
      <c r="H69" s="183">
        <f>H61</f>
        <v>0</v>
      </c>
      <c r="I69" s="184">
        <f t="shared" ref="I69" si="15">H69</f>
        <v>0</v>
      </c>
      <c r="J69" s="68">
        <f t="shared" ref="J69" si="16">I69</f>
        <v>0</v>
      </c>
      <c r="K69" s="68">
        <f t="shared" ref="K69" si="17">J69</f>
        <v>0</v>
      </c>
      <c r="L69" s="87"/>
      <c r="M69" s="86"/>
      <c r="N69" s="87"/>
      <c r="O69" s="86"/>
      <c r="P69" s="87"/>
    </row>
    <row r="70" spans="1:16">
      <c r="A70" s="292" t="s">
        <v>174</v>
      </c>
      <c r="B70" s="293"/>
      <c r="C70" s="293"/>
      <c r="D70" s="293"/>
      <c r="E70" s="293"/>
      <c r="F70" s="293"/>
      <c r="G70" s="293"/>
      <c r="H70" s="182"/>
      <c r="I70" s="67">
        <f t="shared" si="14"/>
        <v>0</v>
      </c>
      <c r="J70" s="44">
        <f t="shared" si="14"/>
        <v>0</v>
      </c>
      <c r="K70" s="44">
        <f t="shared" si="14"/>
        <v>0</v>
      </c>
      <c r="L70" s="87"/>
      <c r="M70" s="86"/>
      <c r="N70" s="87"/>
      <c r="O70" s="86"/>
      <c r="P70" s="87"/>
    </row>
    <row r="71" spans="1:16">
      <c r="A71" s="292" t="s">
        <v>175</v>
      </c>
      <c r="B71" s="293"/>
      <c r="C71" s="293"/>
      <c r="D71" s="293"/>
      <c r="E71" s="293"/>
      <c r="F71" s="293"/>
      <c r="G71" s="293"/>
      <c r="H71" s="118">
        <f>SUM(H68:H70)</f>
        <v>0</v>
      </c>
      <c r="I71" s="68">
        <f>SUM(I68:I70)</f>
        <v>0</v>
      </c>
      <c r="J71" s="68">
        <f>I71</f>
        <v>0</v>
      </c>
      <c r="K71" s="68">
        <f>J71</f>
        <v>0</v>
      </c>
      <c r="L71" s="87"/>
      <c r="M71" s="86"/>
      <c r="N71" s="87"/>
      <c r="O71" s="86"/>
      <c r="P71" s="87"/>
    </row>
    <row r="72" spans="1:16">
      <c r="A72" s="292" t="s">
        <v>91</v>
      </c>
      <c r="B72" s="293"/>
      <c r="C72" s="293"/>
      <c r="D72" s="293"/>
      <c r="E72" s="293"/>
      <c r="F72" s="293"/>
      <c r="G72" s="293"/>
      <c r="H72" s="118">
        <f>H66-H71</f>
        <v>0</v>
      </c>
      <c r="I72" s="118">
        <f t="shared" ref="I72:K72" si="18">I66-I71</f>
        <v>0</v>
      </c>
      <c r="J72" s="118">
        <f t="shared" si="18"/>
        <v>0</v>
      </c>
      <c r="K72" s="118">
        <f t="shared" si="18"/>
        <v>0</v>
      </c>
    </row>
    <row r="73" spans="1:16">
      <c r="A73" s="292" t="s">
        <v>155</v>
      </c>
      <c r="B73" s="293"/>
      <c r="C73" s="293"/>
      <c r="D73" s="293"/>
      <c r="E73" s="293"/>
      <c r="F73" s="293"/>
      <c r="G73" s="293"/>
      <c r="H73" s="118">
        <f>H60-H70-H71</f>
        <v>0</v>
      </c>
      <c r="I73" s="68">
        <f>I60-I70-I71</f>
        <v>0</v>
      </c>
      <c r="J73" s="68">
        <f>J60-J70-J71</f>
        <v>0</v>
      </c>
      <c r="K73" s="68">
        <f>K60-K70-K71</f>
        <v>0</v>
      </c>
    </row>
    <row r="74" spans="1:16">
      <c r="A74" s="292" t="s">
        <v>156</v>
      </c>
      <c r="B74" s="293"/>
      <c r="C74" s="293"/>
      <c r="D74" s="293"/>
      <c r="E74" s="293"/>
      <c r="F74" s="293"/>
      <c r="G74" s="293"/>
      <c r="H74" s="118">
        <f>H65</f>
        <v>0</v>
      </c>
      <c r="I74" s="42">
        <f t="shared" ref="I74:K74" si="19">I65</f>
        <v>0</v>
      </c>
      <c r="J74" s="42">
        <f t="shared" si="19"/>
        <v>0</v>
      </c>
      <c r="K74" s="42">
        <f t="shared" si="19"/>
        <v>0</v>
      </c>
    </row>
    <row r="75" spans="1:16">
      <c r="A75" s="47"/>
      <c r="H75" s="41"/>
      <c r="I75" s="41"/>
      <c r="K75" s="41"/>
    </row>
    <row r="76" spans="1:16" s="41" customFormat="1">
      <c r="A76" s="292" t="s">
        <v>116</v>
      </c>
      <c r="B76" s="293"/>
      <c r="H76" s="73"/>
      <c r="I76" s="73"/>
      <c r="J76" s="73"/>
      <c r="K76" s="73"/>
      <c r="L76" s="73"/>
      <c r="M76" s="73"/>
      <c r="O76" s="69"/>
    </row>
    <row r="77" spans="1:16" ht="15" customHeight="1">
      <c r="A77" s="61"/>
      <c r="B77" s="292" t="s">
        <v>119</v>
      </c>
      <c r="C77" s="293"/>
      <c r="D77" s="293"/>
      <c r="E77" s="293"/>
      <c r="F77" s="293"/>
      <c r="G77" s="293"/>
      <c r="H77" s="89"/>
    </row>
    <row r="78" spans="1:16" ht="15" customHeight="1">
      <c r="A78" s="61"/>
      <c r="B78" s="292" t="s">
        <v>117</v>
      </c>
      <c r="C78" s="293"/>
      <c r="D78" s="293"/>
      <c r="E78" s="293"/>
      <c r="F78" s="293"/>
      <c r="G78" s="293"/>
      <c r="H78" s="89"/>
    </row>
    <row r="79" spans="1:16" ht="15" customHeight="1">
      <c r="A79" s="61"/>
      <c r="B79" s="292" t="s">
        <v>118</v>
      </c>
      <c r="C79" s="293"/>
      <c r="D79" s="293"/>
      <c r="E79" s="293"/>
      <c r="F79" s="293"/>
      <c r="G79" s="293"/>
      <c r="H79" s="89"/>
    </row>
    <row r="80" spans="1:16" ht="15" customHeight="1">
      <c r="A80" s="61"/>
      <c r="B80" s="292" t="s">
        <v>121</v>
      </c>
      <c r="C80" s="293"/>
      <c r="D80" s="293"/>
      <c r="E80" s="293"/>
      <c r="F80" s="293"/>
      <c r="G80" s="293"/>
      <c r="H80" s="89"/>
    </row>
    <row r="81" spans="2:12">
      <c r="B81" s="292" t="s">
        <v>160</v>
      </c>
      <c r="C81" s="293"/>
      <c r="D81" s="293"/>
      <c r="E81" s="293"/>
      <c r="F81" s="293"/>
      <c r="G81" s="293"/>
      <c r="H81" s="89"/>
    </row>
    <row r="82" spans="2:12">
      <c r="B82" s="292" t="s">
        <v>161</v>
      </c>
      <c r="C82" s="293"/>
      <c r="D82" s="293"/>
      <c r="E82" s="293"/>
      <c r="F82" s="293"/>
      <c r="G82" s="293"/>
      <c r="H82" s="89"/>
    </row>
    <row r="83" spans="2:12">
      <c r="I83" s="69"/>
      <c r="J83" s="90"/>
      <c r="K83" s="91"/>
    </row>
    <row r="84" spans="2:12">
      <c r="I84" s="69"/>
      <c r="J84" s="90"/>
      <c r="K84" s="91"/>
    </row>
    <row r="85" spans="2:12">
      <c r="I85" s="69"/>
      <c r="J85" s="90"/>
      <c r="K85" s="91"/>
    </row>
    <row r="86" spans="2:12">
      <c r="I86" s="278" t="s">
        <v>288</v>
      </c>
      <c r="J86" s="278"/>
      <c r="K86" s="278"/>
      <c r="L86" s="278"/>
    </row>
    <row r="87" spans="2:12">
      <c r="I87" s="69"/>
      <c r="J87" s="92"/>
      <c r="K87" s="93"/>
    </row>
    <row r="88" spans="2:12">
      <c r="I88" s="69"/>
      <c r="J88" s="160"/>
      <c r="K88" s="161"/>
    </row>
    <row r="89" spans="2:12">
      <c r="I89" s="69"/>
      <c r="J89" s="92"/>
      <c r="K89" s="93"/>
    </row>
    <row r="90" spans="2:12">
      <c r="I90" s="69"/>
      <c r="J90" s="92"/>
      <c r="K90" s="93"/>
    </row>
    <row r="91" spans="2:12">
      <c r="I91" s="69"/>
      <c r="J91" s="90"/>
      <c r="K91" s="91"/>
    </row>
    <row r="92" spans="2:12">
      <c r="I92" s="69"/>
      <c r="J92" s="90"/>
      <c r="K92" s="91"/>
    </row>
    <row r="93" spans="2:12">
      <c r="I93" s="69"/>
      <c r="J93" s="90"/>
      <c r="K93" s="91"/>
    </row>
    <row r="94" spans="2:12">
      <c r="I94" s="69"/>
    </row>
  </sheetData>
  <mergeCells count="70">
    <mergeCell ref="A1:K1"/>
    <mergeCell ref="A2:K2"/>
    <mergeCell ref="B43:D43"/>
    <mergeCell ref="B44:D44"/>
    <mergeCell ref="B45:D45"/>
    <mergeCell ref="F3:I3"/>
    <mergeCell ref="B32:D32"/>
    <mergeCell ref="B33:D33"/>
    <mergeCell ref="B34:D34"/>
    <mergeCell ref="B35:D35"/>
    <mergeCell ref="A7:G7"/>
    <mergeCell ref="A8:G8"/>
    <mergeCell ref="A9:G9"/>
    <mergeCell ref="A10:G10"/>
    <mergeCell ref="A11:G11"/>
    <mergeCell ref="A12:G12"/>
    <mergeCell ref="B46:D46"/>
    <mergeCell ref="A60:G60"/>
    <mergeCell ref="A61:G61"/>
    <mergeCell ref="A62:G62"/>
    <mergeCell ref="A63:G63"/>
    <mergeCell ref="A64:G64"/>
    <mergeCell ref="A54:G54"/>
    <mergeCell ref="A55:G55"/>
    <mergeCell ref="A56:G56"/>
    <mergeCell ref="A58:G58"/>
    <mergeCell ref="A59:G59"/>
    <mergeCell ref="A14:G14"/>
    <mergeCell ref="A15:G15"/>
    <mergeCell ref="A16:G16"/>
    <mergeCell ref="E19:G19"/>
    <mergeCell ref="B18:D18"/>
    <mergeCell ref="E20:G20"/>
    <mergeCell ref="E21:G21"/>
    <mergeCell ref="E22:G22"/>
    <mergeCell ref="E23:G23"/>
    <mergeCell ref="E24:G24"/>
    <mergeCell ref="E25:G25"/>
    <mergeCell ref="E26:G26"/>
    <mergeCell ref="E27:G27"/>
    <mergeCell ref="E28:G28"/>
    <mergeCell ref="A52:G52"/>
    <mergeCell ref="B29:G29"/>
    <mergeCell ref="B30:G30"/>
    <mergeCell ref="B36:D36"/>
    <mergeCell ref="B37:D37"/>
    <mergeCell ref="B38:D38"/>
    <mergeCell ref="B39:D39"/>
    <mergeCell ref="B40:D40"/>
    <mergeCell ref="B41:D41"/>
    <mergeCell ref="B47:D47"/>
    <mergeCell ref="B48:D48"/>
    <mergeCell ref="B42:D42"/>
    <mergeCell ref="B78:G78"/>
    <mergeCell ref="A65:G65"/>
    <mergeCell ref="A66:G66"/>
    <mergeCell ref="A68:G68"/>
    <mergeCell ref="A70:G70"/>
    <mergeCell ref="A71:G71"/>
    <mergeCell ref="A69:G69"/>
    <mergeCell ref="A76:B76"/>
    <mergeCell ref="A72:G72"/>
    <mergeCell ref="A73:G73"/>
    <mergeCell ref="A74:G74"/>
    <mergeCell ref="B77:G77"/>
    <mergeCell ref="I86:L86"/>
    <mergeCell ref="B79:G79"/>
    <mergeCell ref="B80:G80"/>
    <mergeCell ref="B81:G81"/>
    <mergeCell ref="B82:G82"/>
  </mergeCells>
  <pageMargins left="0.47244094488188981" right="0.51181102362204722" top="0.74803149606299213" bottom="0.43307086614173229" header="0.31496062992125984" footer="0.31496062992125984"/>
  <pageSetup orientation="landscape" horizontalDpi="4294967293" verticalDpi="4294967293" r:id="rId1"/>
  <rowBreaks count="1" manualBreakCount="1">
    <brk id="51" max="16383" man="1"/>
  </rowBreaks>
  <legacyDrawing r:id="rId2"/>
</worksheet>
</file>

<file path=xl/worksheets/sheet3.xml><?xml version="1.0" encoding="utf-8"?>
<worksheet xmlns="http://schemas.openxmlformats.org/spreadsheetml/2006/main" xmlns:r="http://schemas.openxmlformats.org/officeDocument/2006/relationships">
  <dimension ref="A1:H31"/>
  <sheetViews>
    <sheetView workbookViewId="0">
      <selection activeCell="C2" sqref="C2:E2"/>
    </sheetView>
  </sheetViews>
  <sheetFormatPr defaultRowHeight="15"/>
  <cols>
    <col min="1" max="1" width="3.5703125" customWidth="1"/>
    <col min="2" max="2" width="35" customWidth="1"/>
    <col min="3" max="3" width="13.140625" customWidth="1"/>
    <col min="4" max="4" width="14.7109375" customWidth="1"/>
    <col min="5" max="5" width="16.5703125" customWidth="1"/>
    <col min="6" max="6" width="12.85546875" customWidth="1"/>
    <col min="7" max="7" width="12.28515625" customWidth="1"/>
    <col min="8" max="8" width="12.7109375" customWidth="1"/>
  </cols>
  <sheetData>
    <row r="1" spans="1:8">
      <c r="A1" s="198" t="s">
        <v>0</v>
      </c>
      <c r="B1" s="199"/>
      <c r="C1" s="321">
        <f>'[1]Overview-Page 1'!F3</f>
        <v>0</v>
      </c>
      <c r="D1" s="321"/>
      <c r="E1" s="321"/>
      <c r="F1" s="321"/>
      <c r="G1" s="321"/>
      <c r="H1" s="186" t="s">
        <v>272</v>
      </c>
    </row>
    <row r="2" spans="1:8">
      <c r="A2" s="323" t="s">
        <v>77</v>
      </c>
      <c r="B2" s="324"/>
      <c r="C2" s="321" t="s">
        <v>316</v>
      </c>
      <c r="D2" s="321"/>
      <c r="E2" s="327"/>
      <c r="F2" s="144"/>
      <c r="G2" s="26"/>
    </row>
    <row r="3" spans="1:8">
      <c r="A3" s="39"/>
      <c r="B3" s="39"/>
      <c r="C3" s="39"/>
      <c r="D3" s="39"/>
      <c r="E3" s="39"/>
      <c r="F3" s="244" t="s">
        <v>291</v>
      </c>
      <c r="G3" s="39"/>
    </row>
    <row r="4" spans="1:8">
      <c r="A4" s="303" t="s">
        <v>292</v>
      </c>
      <c r="B4" s="303"/>
      <c r="C4" s="303"/>
      <c r="D4" s="303"/>
      <c r="E4" s="303"/>
      <c r="F4" s="108" t="s">
        <v>51</v>
      </c>
      <c r="G4" s="245"/>
    </row>
    <row r="5" spans="1:8">
      <c r="A5" s="42"/>
      <c r="B5" s="303" t="s">
        <v>293</v>
      </c>
      <c r="C5" s="303"/>
      <c r="D5" s="303"/>
      <c r="E5" s="303"/>
      <c r="F5" s="108" t="s">
        <v>51</v>
      </c>
      <c r="G5" s="245"/>
    </row>
    <row r="6" spans="1:8">
      <c r="A6" s="42"/>
      <c r="B6" s="303" t="s">
        <v>52</v>
      </c>
      <c r="C6" s="303"/>
      <c r="D6" s="303"/>
      <c r="E6" s="303"/>
      <c r="F6" s="108" t="s">
        <v>51</v>
      </c>
      <c r="G6" s="245"/>
    </row>
    <row r="7" spans="1:8">
      <c r="A7" s="42"/>
      <c r="B7" s="303" t="s">
        <v>294</v>
      </c>
      <c r="C7" s="303"/>
      <c r="D7" s="303"/>
      <c r="E7" s="303"/>
      <c r="F7" s="268" t="s">
        <v>295</v>
      </c>
      <c r="G7" s="245"/>
    </row>
    <row r="8" spans="1:8">
      <c r="A8" s="303" t="s">
        <v>296</v>
      </c>
      <c r="B8" s="303"/>
      <c r="C8" s="303"/>
      <c r="D8" s="303"/>
      <c r="E8" s="303"/>
      <c r="F8" s="42"/>
      <c r="G8" s="269">
        <f>SUM(G4-G5)+G6+G7</f>
        <v>0</v>
      </c>
    </row>
    <row r="10" spans="1:8">
      <c r="C10" s="21"/>
      <c r="D10" s="21"/>
      <c r="E10" s="21"/>
      <c r="F10" s="325"/>
      <c r="G10" s="326"/>
      <c r="H10" s="326"/>
    </row>
    <row r="11" spans="1:8">
      <c r="A11" t="s">
        <v>184</v>
      </c>
      <c r="C11" s="233">
        <f>E11-2</f>
        <v>-2</v>
      </c>
      <c r="D11" s="233">
        <f>E11-1</f>
        <v>-1</v>
      </c>
      <c r="E11" s="234">
        <f>SUM(F2)</f>
        <v>0</v>
      </c>
      <c r="F11" s="233">
        <f>E11+1</f>
        <v>1</v>
      </c>
      <c r="G11" s="233">
        <f>E11+2</f>
        <v>2</v>
      </c>
      <c r="H11" s="233">
        <f>E11+3</f>
        <v>3</v>
      </c>
    </row>
    <row r="12" spans="1:8">
      <c r="A12" s="37"/>
      <c r="B12" s="322" t="s">
        <v>41</v>
      </c>
      <c r="C12" s="293"/>
      <c r="D12" s="31"/>
      <c r="E12" s="31"/>
      <c r="F12" s="31"/>
      <c r="G12" s="31"/>
      <c r="H12" s="31"/>
    </row>
    <row r="13" spans="1:8">
      <c r="A13" s="5"/>
      <c r="B13" s="167" t="s">
        <v>42</v>
      </c>
      <c r="C13" s="143"/>
      <c r="D13" s="165"/>
      <c r="E13" s="143"/>
      <c r="F13" s="143"/>
      <c r="G13" s="143"/>
      <c r="H13" s="143"/>
    </row>
    <row r="14" spans="1:8">
      <c r="A14" s="13"/>
      <c r="B14" s="167" t="s">
        <v>43</v>
      </c>
      <c r="C14" s="143"/>
      <c r="D14" s="165"/>
      <c r="E14" s="143"/>
      <c r="F14" s="143"/>
      <c r="G14" s="143"/>
      <c r="H14" s="143"/>
    </row>
    <row r="15" spans="1:8" ht="15.75" thickBot="1">
      <c r="B15" s="169" t="s">
        <v>44</v>
      </c>
      <c r="C15" s="168">
        <f t="shared" ref="C15:H15" si="0">C13+C14</f>
        <v>0</v>
      </c>
      <c r="D15" s="32">
        <f t="shared" si="0"/>
        <v>0</v>
      </c>
      <c r="E15" s="32">
        <f t="shared" si="0"/>
        <v>0</v>
      </c>
      <c r="F15" s="32">
        <f t="shared" si="0"/>
        <v>0</v>
      </c>
      <c r="G15" s="32">
        <f t="shared" si="0"/>
        <v>0</v>
      </c>
      <c r="H15" s="32">
        <f t="shared" si="0"/>
        <v>0</v>
      </c>
    </row>
    <row r="16" spans="1:8" ht="15.75" thickTop="1">
      <c r="A16" s="15"/>
      <c r="B16" s="12"/>
      <c r="C16" s="31"/>
      <c r="D16" s="31"/>
      <c r="E16" s="31"/>
      <c r="F16" s="31"/>
      <c r="G16" s="31"/>
      <c r="H16" s="31"/>
    </row>
    <row r="17" spans="1:8">
      <c r="A17" s="37"/>
      <c r="B17" s="322" t="s">
        <v>46</v>
      </c>
      <c r="C17" s="293"/>
      <c r="D17" s="235">
        <f>E17-1</f>
        <v>-1</v>
      </c>
      <c r="E17" s="236">
        <f>SUM(F8)</f>
        <v>0</v>
      </c>
      <c r="F17" s="235">
        <f>E17+1</f>
        <v>1</v>
      </c>
      <c r="G17" s="235">
        <f>E17+2</f>
        <v>2</v>
      </c>
      <c r="H17" s="235">
        <f>E17+3</f>
        <v>3</v>
      </c>
    </row>
    <row r="18" spans="1:8">
      <c r="A18" s="5"/>
      <c r="B18" s="167" t="s">
        <v>42</v>
      </c>
      <c r="C18" s="143"/>
      <c r="D18" s="165"/>
      <c r="E18" s="143"/>
      <c r="F18" s="143"/>
      <c r="G18" s="143"/>
      <c r="H18" s="143"/>
    </row>
    <row r="19" spans="1:8">
      <c r="A19" s="13"/>
      <c r="B19" s="167" t="s">
        <v>43</v>
      </c>
      <c r="C19" s="143"/>
      <c r="D19" s="165"/>
      <c r="E19" s="143"/>
      <c r="F19" s="143"/>
      <c r="G19" s="143"/>
      <c r="H19" s="143"/>
    </row>
    <row r="20" spans="1:8" ht="15.75" thickBot="1">
      <c r="B20" s="169" t="s">
        <v>44</v>
      </c>
      <c r="C20" s="166">
        <f t="shared" ref="C20:H20" si="1">C18+C19</f>
        <v>0</v>
      </c>
      <c r="D20" s="33">
        <f t="shared" si="1"/>
        <v>0</v>
      </c>
      <c r="E20" s="33">
        <f t="shared" si="1"/>
        <v>0</v>
      </c>
      <c r="F20" s="33">
        <f t="shared" si="1"/>
        <v>0</v>
      </c>
      <c r="G20" s="33">
        <f t="shared" si="1"/>
        <v>0</v>
      </c>
      <c r="H20" s="33">
        <f t="shared" si="1"/>
        <v>0</v>
      </c>
    </row>
    <row r="21" spans="1:8" ht="15.75" thickTop="1">
      <c r="A21" s="5"/>
      <c r="B21" s="14"/>
      <c r="C21" s="31"/>
      <c r="D21" s="235">
        <f>E21-1</f>
        <v>-1</v>
      </c>
      <c r="E21" s="236">
        <f>SUM(F10)</f>
        <v>0</v>
      </c>
      <c r="F21" s="235">
        <f>E21+1</f>
        <v>1</v>
      </c>
      <c r="G21" s="235">
        <f>E21+2</f>
        <v>2</v>
      </c>
      <c r="H21" s="235">
        <f>E21+3</f>
        <v>3</v>
      </c>
    </row>
    <row r="22" spans="1:8">
      <c r="A22" s="37"/>
      <c r="B22" s="162" t="s">
        <v>53</v>
      </c>
      <c r="C22" s="163"/>
      <c r="D22" s="163"/>
      <c r="E22" s="163"/>
      <c r="F22" s="164"/>
      <c r="G22" s="163"/>
      <c r="H22" s="163"/>
    </row>
    <row r="23" spans="1:8">
      <c r="A23" s="10"/>
      <c r="B23" s="237" t="s">
        <v>311</v>
      </c>
      <c r="C23" s="238"/>
      <c r="D23" s="239">
        <f>SUM('Financial Projections-Page 3'!D14+'Financial Projections-Page 3'!D36+'Financial Projections-Page 3'!D62)</f>
        <v>0</v>
      </c>
      <c r="E23" s="239">
        <f>SUM('Financial Projections-Page 3'!E14+'Financial Projections-Page 3'!E36+'Financial Projections-Page 3'!E62)</f>
        <v>0</v>
      </c>
      <c r="F23" s="239">
        <f>SUM('Financial Projections-Page 3'!F14+'Financial Projections-Page 3'!F36+'Financial Projections-Page 3'!F62)</f>
        <v>0</v>
      </c>
      <c r="G23" s="239">
        <f>SUM('Financial Projections-Page 3'!G14+'Financial Projections-Page 3'!G36+'Financial Projections-Page 3'!G62)</f>
        <v>0</v>
      </c>
      <c r="H23" s="239">
        <f>SUM('Financial Projections-Page 3'!H14+'Financial Projections-Page 3'!H36+'Financial Projections-Page 3'!H62)</f>
        <v>0</v>
      </c>
    </row>
    <row r="24" spans="1:8">
      <c r="A24" s="10"/>
      <c r="B24" s="237" t="s">
        <v>48</v>
      </c>
      <c r="C24" s="238"/>
      <c r="D24" s="240">
        <f>D23*0.2</f>
        <v>0</v>
      </c>
      <c r="E24" s="240">
        <f t="shared" ref="E24:H24" si="2">E23*0.2</f>
        <v>0</v>
      </c>
      <c r="F24" s="240">
        <f t="shared" si="2"/>
        <v>0</v>
      </c>
      <c r="G24" s="240">
        <f t="shared" si="2"/>
        <v>0</v>
      </c>
      <c r="H24" s="240">
        <f t="shared" si="2"/>
        <v>0</v>
      </c>
    </row>
    <row r="25" spans="1:8">
      <c r="A25" s="10"/>
      <c r="B25" s="237" t="s">
        <v>289</v>
      </c>
      <c r="C25" s="238"/>
      <c r="D25" s="241">
        <f>G8</f>
        <v>0</v>
      </c>
      <c r="E25" s="242">
        <f>D25+'Financial Projections-Page 3'!E74+'Financial Projections-Page 3'!E30+'Financial Projections-Page 3'!E42+'Financial Projections-Page 3'!E56+'Financial Projections-Page 3'!E68</f>
        <v>0</v>
      </c>
      <c r="F25" s="242">
        <f>E25+'Financial Projections-Page 3'!F74+'Financial Projections-Page 3'!F30+'Financial Projections-Page 3'!F42+'Financial Projections-Page 3'!F56+'Financial Projections-Page 3'!F68</f>
        <v>0</v>
      </c>
      <c r="G25" s="242">
        <f>F25+'Financial Projections-Page 3'!G74+'Financial Projections-Page 3'!G30+'Financial Projections-Page 3'!G42+'Financial Projections-Page 3'!G56+'Financial Projections-Page 3'!G68</f>
        <v>0</v>
      </c>
      <c r="H25" s="242">
        <f>G25+'Financial Projections-Page 3'!H74+'Financial Projections-Page 3'!H30+'Financial Projections-Page 3'!H42+'Financial Projections-Page 3'!H56+'Financial Projections-Page 3'!H68</f>
        <v>0</v>
      </c>
    </row>
    <row r="26" spans="1:8">
      <c r="A26" s="10"/>
      <c r="B26" s="319" t="s">
        <v>290</v>
      </c>
      <c r="C26" s="320"/>
      <c r="D26" s="243" t="str">
        <f>IF(D25&gt;D24,"Compliant","Non-Compliant")</f>
        <v>Non-Compliant</v>
      </c>
      <c r="E26" s="243" t="str">
        <f t="shared" ref="E26:H26" si="3">IF(E25&gt;E24,"Compliant","Non-Compliant")</f>
        <v>Non-Compliant</v>
      </c>
      <c r="F26" s="243" t="str">
        <f t="shared" si="3"/>
        <v>Non-Compliant</v>
      </c>
      <c r="G26" s="243" t="str">
        <f t="shared" si="3"/>
        <v>Non-Compliant</v>
      </c>
      <c r="H26" s="243" t="str">
        <f t="shared" si="3"/>
        <v>Non-Compliant</v>
      </c>
    </row>
    <row r="31" spans="1:8">
      <c r="E31" s="278" t="s">
        <v>288</v>
      </c>
      <c r="F31" s="278"/>
      <c r="G31" s="278"/>
      <c r="H31" s="278"/>
    </row>
  </sheetData>
  <mergeCells count="14">
    <mergeCell ref="E31:H31"/>
    <mergeCell ref="B26:C26"/>
    <mergeCell ref="A8:E8"/>
    <mergeCell ref="C1:E1"/>
    <mergeCell ref="F1:G1"/>
    <mergeCell ref="B12:C12"/>
    <mergeCell ref="B17:C17"/>
    <mergeCell ref="A2:B2"/>
    <mergeCell ref="F10:H10"/>
    <mergeCell ref="A4:E4"/>
    <mergeCell ref="B5:E5"/>
    <mergeCell ref="B6:E6"/>
    <mergeCell ref="B7:E7"/>
    <mergeCell ref="C2:E2"/>
  </mergeCells>
  <conditionalFormatting sqref="G4">
    <cfRule type="containsBlanks" priority="1">
      <formula>LEN(TRIM(G4))=0</formula>
    </cfRule>
    <cfRule type="containsBlanks" dxfId="5" priority="2">
      <formula>LEN(TRIM(G4))=0</formula>
    </cfRule>
    <cfRule type="containsBlanks" dxfId="4" priority="3">
      <formula>LEN(TRIM(G4))=0</formula>
    </cfRule>
    <cfRule type="containsBlanks" dxfId="3" priority="4">
      <formula>LEN(TRIM(G4))=0</formula>
    </cfRule>
    <cfRule type="containsBlanks" dxfId="2" priority="5">
      <formula>LEN(TRIM(G4))=0</formula>
    </cfRule>
    <cfRule type="containsBlanks" dxfId="1" priority="6">
      <formula>LEN(TRIM(G4))=0</formula>
    </cfRule>
    <cfRule type="containsBlanks" dxfId="0" priority="7">
      <formula>LEN(TRIM(G4))=0</formula>
    </cfRule>
  </conditionalFormatting>
  <pageMargins left="0.70866141732283472" right="0.70866141732283472" top="0.74803149606299213" bottom="0.74803149606299213" header="0.31496062992125984" footer="0.31496062992125984"/>
  <pageSetup orientation="landscape" horizontalDpi="4294967293" verticalDpi="4294967293" r:id="rId1"/>
</worksheet>
</file>

<file path=xl/worksheets/sheet4.xml><?xml version="1.0" encoding="utf-8"?>
<worksheet xmlns="http://schemas.openxmlformats.org/spreadsheetml/2006/main" xmlns:r="http://schemas.openxmlformats.org/officeDocument/2006/relationships">
  <dimension ref="A1:L124"/>
  <sheetViews>
    <sheetView tabSelected="1" topLeftCell="A5" workbookViewId="0">
      <selection activeCell="J14" sqref="J14"/>
    </sheetView>
  </sheetViews>
  <sheetFormatPr defaultRowHeight="15"/>
  <cols>
    <col min="1" max="1" width="5.28515625" customWidth="1"/>
    <col min="2" max="2" width="30" customWidth="1"/>
    <col min="3" max="4" width="10.7109375" style="25" customWidth="1"/>
    <col min="5" max="5" width="11" style="25" customWidth="1"/>
    <col min="6" max="6" width="10.7109375" style="25" customWidth="1"/>
    <col min="7" max="7" width="11.5703125" style="25" customWidth="1"/>
    <col min="8" max="8" width="10.7109375" style="25" customWidth="1"/>
    <col min="9" max="9" width="7.28515625" customWidth="1"/>
  </cols>
  <sheetData>
    <row r="1" spans="1:9">
      <c r="A1" s="200" t="s">
        <v>63</v>
      </c>
      <c r="B1" s="200"/>
      <c r="C1" s="201"/>
      <c r="D1" s="201"/>
      <c r="E1" s="201"/>
      <c r="F1" s="202"/>
      <c r="G1" s="201"/>
      <c r="H1" s="203" t="s">
        <v>273</v>
      </c>
    </row>
    <row r="2" spans="1:9">
      <c r="A2" s="1" t="s">
        <v>0</v>
      </c>
      <c r="B2" s="2"/>
      <c r="C2" s="2"/>
      <c r="D2" s="340">
        <f>'Overview-Page 1'!F3</f>
        <v>0</v>
      </c>
      <c r="E2" s="340"/>
      <c r="F2" s="340"/>
      <c r="G2" s="340"/>
      <c r="H2" s="340"/>
    </row>
    <row r="3" spans="1:9">
      <c r="A3" s="3" t="s">
        <v>1</v>
      </c>
      <c r="B3" s="4"/>
      <c r="C3" s="16"/>
      <c r="D3" s="16"/>
      <c r="E3" s="16"/>
      <c r="F3" s="16"/>
      <c r="G3" s="16"/>
      <c r="H3" s="16"/>
    </row>
    <row r="4" spans="1:9" ht="15.75" thickBot="1">
      <c r="A4" s="6" t="s">
        <v>50</v>
      </c>
      <c r="B4" s="7"/>
      <c r="C4" s="17"/>
      <c r="D4" s="17"/>
      <c r="E4" s="18" t="s">
        <v>78</v>
      </c>
      <c r="F4" s="18"/>
      <c r="G4" s="18"/>
      <c r="H4" s="18"/>
    </row>
    <row r="5" spans="1:9" ht="15.75" thickTop="1">
      <c r="A5" s="8" t="s">
        <v>56</v>
      </c>
      <c r="B5" s="27"/>
      <c r="C5" s="27"/>
      <c r="D5" s="28"/>
      <c r="E5" s="28"/>
      <c r="F5" s="28"/>
      <c r="G5" s="34"/>
      <c r="H5" s="19"/>
    </row>
    <row r="6" spans="1:9">
      <c r="A6" s="10"/>
      <c r="B6" s="10"/>
      <c r="C6" s="21" t="s">
        <v>61</v>
      </c>
      <c r="D6" s="21" t="s">
        <v>62</v>
      </c>
      <c r="E6" s="21" t="s">
        <v>2</v>
      </c>
      <c r="F6" s="325" t="s">
        <v>57</v>
      </c>
      <c r="G6" s="326"/>
      <c r="H6" s="326"/>
    </row>
    <row r="7" spans="1:9">
      <c r="A7" s="10"/>
      <c r="B7" s="10"/>
      <c r="C7" s="22" t="s">
        <v>3</v>
      </c>
      <c r="D7" s="22" t="s">
        <v>3</v>
      </c>
      <c r="E7" s="22" t="s">
        <v>4</v>
      </c>
      <c r="F7" s="23" t="s">
        <v>58</v>
      </c>
      <c r="G7" s="23" t="s">
        <v>59</v>
      </c>
      <c r="H7" s="23" t="s">
        <v>60</v>
      </c>
      <c r="I7" s="35"/>
    </row>
    <row r="8" spans="1:9">
      <c r="A8" s="10" t="s">
        <v>55</v>
      </c>
      <c r="C8" s="270">
        <f>'WCS-Page 2'!C11</f>
        <v>-2</v>
      </c>
      <c r="D8" s="270">
        <f>'WCS-Page 2'!D11</f>
        <v>-1</v>
      </c>
      <c r="E8" s="270">
        <f>'WCS-Page 2'!E11</f>
        <v>0</v>
      </c>
      <c r="F8" s="270">
        <f>'WCS-Page 2'!F11</f>
        <v>1</v>
      </c>
      <c r="G8" s="270">
        <f>'WCS-Page 2'!G11</f>
        <v>2</v>
      </c>
      <c r="H8" s="270">
        <f>'WCS-Page 2'!H11</f>
        <v>3</v>
      </c>
    </row>
    <row r="9" spans="1:9" ht="17.25">
      <c r="A9" s="344" t="s">
        <v>227</v>
      </c>
      <c r="B9" s="345"/>
      <c r="C9" s="36" t="s">
        <v>127</v>
      </c>
      <c r="D9" s="36" t="s">
        <v>45</v>
      </c>
      <c r="E9" s="24"/>
      <c r="F9" s="24"/>
      <c r="G9" s="24"/>
      <c r="H9" s="24"/>
    </row>
    <row r="10" spans="1:9">
      <c r="A10" s="334" t="s">
        <v>6</v>
      </c>
      <c r="B10" s="335"/>
      <c r="C10" s="174"/>
      <c r="D10" s="174"/>
      <c r="E10" s="174"/>
      <c r="F10" s="174"/>
      <c r="G10" s="175">
        <f>F10*(G$5)+F10</f>
        <v>0</v>
      </c>
      <c r="H10" s="175">
        <f>G10*(G$5)+G10</f>
        <v>0</v>
      </c>
    </row>
    <row r="11" spans="1:9">
      <c r="A11" s="334" t="s">
        <v>7</v>
      </c>
      <c r="B11" s="335"/>
      <c r="C11" s="174"/>
      <c r="D11" s="174"/>
      <c r="E11" s="174"/>
      <c r="F11" s="174"/>
      <c r="G11" s="175">
        <f>F11*(G$5)+F11</f>
        <v>0</v>
      </c>
      <c r="H11" s="175">
        <f>G11*(G$5)+G11</f>
        <v>0</v>
      </c>
    </row>
    <row r="12" spans="1:9" ht="27" customHeight="1">
      <c r="A12" s="336" t="s">
        <v>54</v>
      </c>
      <c r="B12" s="337"/>
      <c r="C12" s="177"/>
      <c r="D12" s="177"/>
      <c r="E12" s="177"/>
      <c r="F12" s="175">
        <f>IF('WCS-Page 2'!E24&lt;'WCS-Page 2'!E25,0,'WCS-Page 2'!E23*0.01)</f>
        <v>0</v>
      </c>
      <c r="G12" s="175">
        <f>IF('WCS-Page 2'!F24&lt;'WCS-Page 2'!F25,0,'WCS-Page 2'!F23*0.01)</f>
        <v>0</v>
      </c>
      <c r="H12" s="175">
        <f>IF('WCS-Page 2'!G24&lt;'WCS-Page 2'!G25,0,'WCS-Page 2'!G23*0.01)</f>
        <v>0</v>
      </c>
    </row>
    <row r="13" spans="1:9">
      <c r="A13" s="322" t="s">
        <v>8</v>
      </c>
      <c r="B13" s="293"/>
      <c r="C13" s="177"/>
      <c r="D13" s="177"/>
      <c r="E13" s="177"/>
      <c r="F13" s="174"/>
      <c r="G13" s="174"/>
      <c r="H13" s="174"/>
    </row>
    <row r="14" spans="1:9">
      <c r="A14" s="338" t="s">
        <v>302</v>
      </c>
      <c r="B14" s="339"/>
      <c r="C14" s="175">
        <f t="shared" ref="C14:H14" si="0">SUM(C10:C11)</f>
        <v>0</v>
      </c>
      <c r="D14" s="175">
        <f t="shared" si="0"/>
        <v>0</v>
      </c>
      <c r="E14" s="175">
        <f t="shared" si="0"/>
        <v>0</v>
      </c>
      <c r="F14" s="175">
        <f t="shared" si="0"/>
        <v>0</v>
      </c>
      <c r="G14" s="175">
        <f t="shared" si="0"/>
        <v>0</v>
      </c>
      <c r="H14" s="175">
        <f t="shared" si="0"/>
        <v>0</v>
      </c>
    </row>
    <row r="15" spans="1:9">
      <c r="A15" s="346" t="s">
        <v>9</v>
      </c>
      <c r="B15" s="293"/>
      <c r="C15" s="175"/>
      <c r="D15" s="175"/>
      <c r="E15" s="175"/>
      <c r="F15" s="175"/>
      <c r="G15" s="175"/>
      <c r="H15" s="175"/>
    </row>
    <row r="16" spans="1:9">
      <c r="A16" s="173" t="s">
        <v>68</v>
      </c>
      <c r="B16" s="162"/>
      <c r="C16" s="178"/>
      <c r="D16" s="178"/>
      <c r="E16" s="178"/>
      <c r="F16" s="180"/>
      <c r="G16" s="177">
        <f>F16*(G$5/100)+F16</f>
        <v>0</v>
      </c>
      <c r="H16" s="177">
        <f>G16*(G$5/100)+G16</f>
        <v>0</v>
      </c>
    </row>
    <row r="17" spans="1:9">
      <c r="A17" s="173" t="s">
        <v>10</v>
      </c>
      <c r="B17" s="162"/>
      <c r="C17" s="178"/>
      <c r="D17" s="178"/>
      <c r="E17" s="178"/>
      <c r="F17" s="178"/>
      <c r="G17" s="174"/>
      <c r="H17" s="174"/>
    </row>
    <row r="18" spans="1:9">
      <c r="A18" s="173" t="s">
        <v>11</v>
      </c>
      <c r="B18" s="162"/>
      <c r="C18" s="178"/>
      <c r="D18" s="178"/>
      <c r="E18" s="178"/>
      <c r="F18" s="178"/>
      <c r="G18" s="178"/>
      <c r="H18" s="178"/>
    </row>
    <row r="19" spans="1:9">
      <c r="A19" s="347" t="s">
        <v>12</v>
      </c>
      <c r="B19" s="303"/>
      <c r="C19" s="175">
        <f t="shared" ref="C19:H19" si="1">SUM(C16:C18)</f>
        <v>0</v>
      </c>
      <c r="D19" s="175">
        <f t="shared" si="1"/>
        <v>0</v>
      </c>
      <c r="E19" s="175">
        <f t="shared" si="1"/>
        <v>0</v>
      </c>
      <c r="F19" s="175">
        <f t="shared" si="1"/>
        <v>0</v>
      </c>
      <c r="G19" s="175">
        <f t="shared" si="1"/>
        <v>0</v>
      </c>
      <c r="H19" s="175">
        <f t="shared" si="1"/>
        <v>0</v>
      </c>
    </row>
    <row r="20" spans="1:9">
      <c r="A20" s="348" t="s">
        <v>317</v>
      </c>
      <c r="B20" s="349"/>
      <c r="C20" s="180"/>
      <c r="D20" s="180"/>
      <c r="E20" s="180"/>
      <c r="F20" s="204">
        <f t="shared" ref="F20:H20" si="2">F14-F19</f>
        <v>0</v>
      </c>
      <c r="G20" s="204">
        <f t="shared" si="2"/>
        <v>0</v>
      </c>
      <c r="H20" s="204">
        <f t="shared" si="2"/>
        <v>0</v>
      </c>
    </row>
    <row r="21" spans="1:9">
      <c r="A21" s="11"/>
      <c r="B21" s="9"/>
      <c r="C21" s="30"/>
      <c r="D21" s="30"/>
      <c r="E21" s="30"/>
      <c r="F21" s="30"/>
      <c r="G21" s="30"/>
      <c r="H21" s="30"/>
    </row>
    <row r="22" spans="1:9">
      <c r="A22" s="330" t="s">
        <v>13</v>
      </c>
      <c r="B22" s="293"/>
      <c r="C22" s="29"/>
      <c r="D22" s="29"/>
      <c r="E22" s="29"/>
      <c r="F22" s="29"/>
      <c r="G22" s="29"/>
      <c r="H22" s="29"/>
    </row>
    <row r="23" spans="1:9">
      <c r="A23" s="331" t="s">
        <v>5</v>
      </c>
      <c r="B23" s="293"/>
      <c r="C23" s="29"/>
      <c r="D23" s="29"/>
      <c r="E23" s="29"/>
      <c r="F23" s="29"/>
      <c r="G23" s="29"/>
      <c r="H23" s="29"/>
    </row>
    <row r="24" spans="1:9">
      <c r="A24" s="181" t="s">
        <v>14</v>
      </c>
      <c r="B24" s="162"/>
      <c r="C24" s="174"/>
      <c r="D24" s="174"/>
      <c r="E24" s="174"/>
      <c r="F24" s="174"/>
      <c r="G24" s="175">
        <f t="shared" ref="G24:G30" si="3">F24*(G$5)+F24</f>
        <v>0</v>
      </c>
      <c r="H24" s="175">
        <f t="shared" ref="H24:H30" si="4">G24*(G$5)+G24</f>
        <v>0</v>
      </c>
    </row>
    <row r="25" spans="1:9">
      <c r="A25" s="173" t="s">
        <v>15</v>
      </c>
      <c r="B25" s="162"/>
      <c r="C25" s="174"/>
      <c r="D25" s="174"/>
      <c r="E25" s="174"/>
      <c r="F25" s="174"/>
      <c r="G25" s="175">
        <f t="shared" si="3"/>
        <v>0</v>
      </c>
      <c r="H25" s="175">
        <f t="shared" si="4"/>
        <v>0</v>
      </c>
    </row>
    <row r="26" spans="1:9">
      <c r="A26" s="173" t="s">
        <v>16</v>
      </c>
      <c r="B26" s="162"/>
      <c r="C26" s="174"/>
      <c r="D26" s="174"/>
      <c r="E26" s="174"/>
      <c r="F26" s="174"/>
      <c r="G26" s="175">
        <f t="shared" si="3"/>
        <v>0</v>
      </c>
      <c r="H26" s="175">
        <f t="shared" si="4"/>
        <v>0</v>
      </c>
    </row>
    <row r="27" spans="1:9">
      <c r="A27" s="173" t="s">
        <v>17</v>
      </c>
      <c r="B27" s="162"/>
      <c r="C27" s="174"/>
      <c r="D27" s="174"/>
      <c r="E27" s="174"/>
      <c r="F27" s="174"/>
      <c r="G27" s="175">
        <f t="shared" si="3"/>
        <v>0</v>
      </c>
      <c r="H27" s="175">
        <f t="shared" si="4"/>
        <v>0</v>
      </c>
    </row>
    <row r="28" spans="1:9">
      <c r="A28" s="173" t="s">
        <v>18</v>
      </c>
      <c r="B28" s="162"/>
      <c r="C28" s="174"/>
      <c r="D28" s="174"/>
      <c r="E28" s="174"/>
      <c r="F28" s="174"/>
      <c r="G28" s="175">
        <f t="shared" si="3"/>
        <v>0</v>
      </c>
      <c r="H28" s="175">
        <f t="shared" si="4"/>
        <v>0</v>
      </c>
    </row>
    <row r="29" spans="1:9">
      <c r="A29" s="173" t="s">
        <v>19</v>
      </c>
      <c r="B29" s="162"/>
      <c r="C29" s="174"/>
      <c r="D29" s="174"/>
      <c r="E29" s="174"/>
      <c r="F29" s="174"/>
      <c r="G29" s="175">
        <f t="shared" si="3"/>
        <v>0</v>
      </c>
      <c r="H29" s="175">
        <f t="shared" si="4"/>
        <v>0</v>
      </c>
    </row>
    <row r="30" spans="1:9">
      <c r="A30" s="173" t="s">
        <v>20</v>
      </c>
      <c r="B30" s="162"/>
      <c r="C30" s="174"/>
      <c r="D30" s="174"/>
      <c r="E30" s="174"/>
      <c r="F30" s="174"/>
      <c r="G30" s="175">
        <f t="shared" si="3"/>
        <v>0</v>
      </c>
      <c r="H30" s="175">
        <f t="shared" si="4"/>
        <v>0</v>
      </c>
    </row>
    <row r="31" spans="1:9">
      <c r="A31" s="173" t="s">
        <v>21</v>
      </c>
      <c r="B31" s="162"/>
      <c r="C31" s="174"/>
      <c r="D31" s="174"/>
      <c r="E31" s="174"/>
      <c r="F31" s="174"/>
      <c r="G31" s="174"/>
      <c r="H31" s="174"/>
      <c r="I31" s="29"/>
    </row>
    <row r="32" spans="1:9">
      <c r="A32" s="173" t="s">
        <v>22</v>
      </c>
      <c r="B32" s="162"/>
      <c r="C32" s="175">
        <f>'WCS-Page 2'!C14</f>
        <v>0</v>
      </c>
      <c r="D32" s="175">
        <f>'WCS-Page 2'!D14</f>
        <v>0</v>
      </c>
      <c r="E32" s="175">
        <f>'WCS-Page 2'!E14</f>
        <v>0</v>
      </c>
      <c r="F32" s="175">
        <f>'WCS-Page 2'!F14</f>
        <v>0</v>
      </c>
      <c r="G32" s="175">
        <f>'WCS-Page 2'!G14</f>
        <v>0</v>
      </c>
      <c r="H32" s="175">
        <f>'WCS-Page 2'!H14</f>
        <v>0</v>
      </c>
    </row>
    <row r="33" spans="1:8">
      <c r="A33" s="173" t="s">
        <v>23</v>
      </c>
      <c r="B33" s="162"/>
      <c r="C33" s="177"/>
      <c r="D33" s="177"/>
      <c r="E33" s="177"/>
      <c r="F33" s="174"/>
      <c r="G33" s="174"/>
      <c r="H33" s="174"/>
    </row>
    <row r="34" spans="1:8">
      <c r="A34" s="173" t="s">
        <v>69</v>
      </c>
      <c r="B34" s="162"/>
      <c r="C34" s="174"/>
      <c r="D34" s="174"/>
      <c r="E34" s="174"/>
      <c r="F34" s="174"/>
      <c r="G34" s="175">
        <f>F34*(G$5)+F34</f>
        <v>0</v>
      </c>
      <c r="H34" s="175">
        <f>G34*(G$5)+G34</f>
        <v>0</v>
      </c>
    </row>
    <row r="35" spans="1:8">
      <c r="A35" s="176" t="s">
        <v>70</v>
      </c>
      <c r="B35" s="162"/>
      <c r="C35" s="177"/>
      <c r="D35" s="177"/>
      <c r="E35" s="177"/>
      <c r="F35" s="175">
        <f>0.1*(F24+F25+F26+F27+F28+F29+F34)</f>
        <v>0</v>
      </c>
      <c r="G35" s="175">
        <f t="shared" ref="G35:H35" si="5">0.1*(G24+G25+G26+G27+G28+G29+G34)</f>
        <v>0</v>
      </c>
      <c r="H35" s="175">
        <f t="shared" si="5"/>
        <v>0</v>
      </c>
    </row>
    <row r="36" spans="1:8">
      <c r="A36" s="330" t="s">
        <v>24</v>
      </c>
      <c r="B36" s="293"/>
      <c r="C36" s="175">
        <f t="shared" ref="C36:H36" si="6">SUM(C24:C35)</f>
        <v>0</v>
      </c>
      <c r="D36" s="175">
        <f t="shared" si="6"/>
        <v>0</v>
      </c>
      <c r="E36" s="175">
        <f t="shared" si="6"/>
        <v>0</v>
      </c>
      <c r="F36" s="175">
        <f t="shared" si="6"/>
        <v>0</v>
      </c>
      <c r="G36" s="175">
        <f t="shared" si="6"/>
        <v>0</v>
      </c>
      <c r="H36" s="175">
        <f t="shared" si="6"/>
        <v>0</v>
      </c>
    </row>
    <row r="37" spans="1:8">
      <c r="A37" s="170" t="s">
        <v>9</v>
      </c>
      <c r="B37" s="162"/>
      <c r="C37" s="175"/>
      <c r="D37" s="175"/>
      <c r="E37" s="175"/>
      <c r="F37" s="175"/>
      <c r="G37" s="175"/>
      <c r="H37" s="175"/>
    </row>
    <row r="38" spans="1:8">
      <c r="A38" s="173" t="s">
        <v>71</v>
      </c>
      <c r="B38" s="162"/>
      <c r="C38" s="174"/>
      <c r="D38" s="174"/>
      <c r="E38" s="174"/>
      <c r="F38" s="177"/>
      <c r="G38" s="177"/>
      <c r="H38" s="177"/>
    </row>
    <row r="39" spans="1:8">
      <c r="A39" s="173" t="s">
        <v>25</v>
      </c>
      <c r="B39" s="162"/>
      <c r="C39" s="178"/>
      <c r="D39" s="178"/>
      <c r="E39" s="178"/>
      <c r="F39" s="178"/>
      <c r="G39" s="175">
        <f>F39*(G$5)+F39</f>
        <v>0</v>
      </c>
      <c r="H39" s="175">
        <f>G39*(G$5)+G39</f>
        <v>0</v>
      </c>
    </row>
    <row r="40" spans="1:8">
      <c r="A40" s="173" t="s">
        <v>26</v>
      </c>
      <c r="B40" s="162"/>
      <c r="C40" s="178"/>
      <c r="D40" s="178"/>
      <c r="E40" s="178"/>
      <c r="F40" s="178"/>
      <c r="G40" s="178"/>
      <c r="H40" s="178"/>
    </row>
    <row r="41" spans="1:8">
      <c r="A41" s="173" t="s">
        <v>27</v>
      </c>
      <c r="B41" s="162"/>
      <c r="C41" s="178"/>
      <c r="D41" s="178"/>
      <c r="E41" s="178"/>
      <c r="F41" s="178"/>
      <c r="G41" s="178"/>
      <c r="H41" s="178"/>
    </row>
    <row r="42" spans="1:8">
      <c r="A42" s="173" t="s">
        <v>28</v>
      </c>
      <c r="B42" s="162"/>
      <c r="C42" s="178"/>
      <c r="D42" s="178"/>
      <c r="E42" s="178"/>
      <c r="F42" s="178"/>
      <c r="G42" s="178"/>
      <c r="H42" s="178"/>
    </row>
    <row r="43" spans="1:8">
      <c r="A43" s="332" t="s">
        <v>304</v>
      </c>
      <c r="B43" s="333"/>
      <c r="C43" s="164">
        <f>'WCS-Page 2'!C15</f>
        <v>0</v>
      </c>
      <c r="D43" s="164">
        <f>'WCS-Page 2'!D15</f>
        <v>0</v>
      </c>
      <c r="E43" s="164">
        <f>'WCS-Page 2'!E15</f>
        <v>0</v>
      </c>
      <c r="F43" s="164">
        <f>'WCS-Page 2'!F15</f>
        <v>0</v>
      </c>
      <c r="G43" s="164">
        <f>'WCS-Page 2'!G15</f>
        <v>0</v>
      </c>
      <c r="H43" s="164">
        <f>'WCS-Page 2'!H15</f>
        <v>0</v>
      </c>
    </row>
    <row r="44" spans="1:8">
      <c r="A44" s="332" t="s">
        <v>305</v>
      </c>
      <c r="B44" s="333"/>
      <c r="C44" s="178"/>
      <c r="D44" s="178"/>
      <c r="E44" s="178"/>
      <c r="F44" s="178"/>
      <c r="G44" s="174"/>
      <c r="H44" s="174"/>
    </row>
    <row r="45" spans="1:8">
      <c r="A45" s="347" t="s">
        <v>319</v>
      </c>
      <c r="B45" s="303"/>
      <c r="C45" s="164">
        <f>SUM(C38:C44)</f>
        <v>0</v>
      </c>
      <c r="D45" s="164">
        <f t="shared" ref="D45:E45" si="7">SUM(D38:D44)</f>
        <v>0</v>
      </c>
      <c r="E45" s="164">
        <f t="shared" si="7"/>
        <v>0</v>
      </c>
      <c r="F45" s="164">
        <f t="shared" ref="F45:H45" si="8">SUM(F39:F44)</f>
        <v>0</v>
      </c>
      <c r="G45" s="164">
        <f t="shared" si="8"/>
        <v>0</v>
      </c>
      <c r="H45" s="164">
        <f t="shared" si="8"/>
        <v>0</v>
      </c>
    </row>
    <row r="46" spans="1:8">
      <c r="A46" s="348" t="s">
        <v>303</v>
      </c>
      <c r="B46" s="349"/>
      <c r="C46" s="180"/>
      <c r="D46" s="180"/>
      <c r="E46" s="180"/>
      <c r="F46" s="204">
        <f t="shared" ref="F46:H46" si="9">F36-F45</f>
        <v>0</v>
      </c>
      <c r="G46" s="204">
        <f t="shared" si="9"/>
        <v>0</v>
      </c>
      <c r="H46" s="204">
        <f t="shared" si="9"/>
        <v>0</v>
      </c>
    </row>
    <row r="47" spans="1:8">
      <c r="A47" s="9"/>
      <c r="B47" s="9"/>
      <c r="C47" s="29"/>
      <c r="D47" s="29"/>
      <c r="E47" s="29"/>
      <c r="F47" s="29"/>
      <c r="G47" s="29"/>
      <c r="H47" s="29"/>
    </row>
    <row r="48" spans="1:8">
      <c r="A48" s="330" t="s">
        <v>29</v>
      </c>
      <c r="B48" s="293"/>
      <c r="C48" s="29"/>
      <c r="D48" s="29"/>
      <c r="E48" s="29"/>
      <c r="F48" s="29"/>
      <c r="G48" s="29"/>
      <c r="H48" s="29"/>
    </row>
    <row r="49" spans="1:8">
      <c r="A49" s="171" t="s">
        <v>5</v>
      </c>
      <c r="B49" s="172"/>
      <c r="C49" s="29"/>
      <c r="D49" s="29"/>
      <c r="E49" s="29"/>
      <c r="F49" s="29"/>
      <c r="G49" s="29"/>
      <c r="H49" s="29"/>
    </row>
    <row r="50" spans="1:8">
      <c r="A50" s="173" t="s">
        <v>14</v>
      </c>
      <c r="B50" s="162"/>
      <c r="C50" s="174"/>
      <c r="D50" s="174"/>
      <c r="E50" s="174"/>
      <c r="F50" s="174"/>
      <c r="G50" s="175">
        <f t="shared" ref="G50:G55" si="10">F50*(G$5)+F50</f>
        <v>0</v>
      </c>
      <c r="H50" s="175">
        <f t="shared" ref="H50:H55" si="11">G50*(G$5)+G50</f>
        <v>0</v>
      </c>
    </row>
    <row r="51" spans="1:8">
      <c r="A51" s="173" t="s">
        <v>30</v>
      </c>
      <c r="B51" s="162"/>
      <c r="C51" s="174"/>
      <c r="D51" s="174"/>
      <c r="E51" s="174"/>
      <c r="F51" s="174"/>
      <c r="G51" s="175">
        <f t="shared" si="10"/>
        <v>0</v>
      </c>
      <c r="H51" s="175">
        <f t="shared" si="11"/>
        <v>0</v>
      </c>
    </row>
    <row r="52" spans="1:8">
      <c r="A52" s="173" t="s">
        <v>31</v>
      </c>
      <c r="B52" s="162"/>
      <c r="C52" s="174"/>
      <c r="D52" s="174"/>
      <c r="E52" s="174"/>
      <c r="F52" s="174"/>
      <c r="G52" s="175">
        <f t="shared" si="10"/>
        <v>0</v>
      </c>
      <c r="H52" s="175">
        <f t="shared" si="11"/>
        <v>0</v>
      </c>
    </row>
    <row r="53" spans="1:8">
      <c r="A53" s="173" t="s">
        <v>32</v>
      </c>
      <c r="B53" s="162"/>
      <c r="C53" s="174"/>
      <c r="D53" s="174"/>
      <c r="E53" s="174"/>
      <c r="F53" s="174"/>
      <c r="G53" s="175">
        <f t="shared" si="10"/>
        <v>0</v>
      </c>
      <c r="H53" s="175">
        <f t="shared" si="11"/>
        <v>0</v>
      </c>
    </row>
    <row r="54" spans="1:8">
      <c r="A54" s="173" t="s">
        <v>33</v>
      </c>
      <c r="B54" s="162"/>
      <c r="C54" s="174"/>
      <c r="D54" s="174"/>
      <c r="E54" s="174"/>
      <c r="F54" s="174"/>
      <c r="G54" s="175">
        <f t="shared" si="10"/>
        <v>0</v>
      </c>
      <c r="H54" s="175">
        <f t="shared" si="11"/>
        <v>0</v>
      </c>
    </row>
    <row r="55" spans="1:8">
      <c r="A55" s="173" t="s">
        <v>34</v>
      </c>
      <c r="B55" s="162"/>
      <c r="C55" s="174"/>
      <c r="D55" s="174"/>
      <c r="E55" s="174"/>
      <c r="F55" s="174"/>
      <c r="G55" s="175">
        <f t="shared" si="10"/>
        <v>0</v>
      </c>
      <c r="H55" s="175">
        <f t="shared" si="11"/>
        <v>0</v>
      </c>
    </row>
    <row r="56" spans="1:8">
      <c r="A56" s="173" t="s">
        <v>21</v>
      </c>
      <c r="B56" s="162"/>
      <c r="C56" s="174"/>
      <c r="D56" s="174"/>
      <c r="E56" s="174"/>
      <c r="F56" s="174"/>
      <c r="G56" s="174"/>
      <c r="H56" s="174"/>
    </row>
    <row r="57" spans="1:8">
      <c r="A57" s="173" t="s">
        <v>22</v>
      </c>
      <c r="B57" s="162"/>
      <c r="C57" s="175">
        <f>'WCS-Page 2'!C19</f>
        <v>0</v>
      </c>
      <c r="D57" s="175">
        <f>'WCS-Page 2'!D19</f>
        <v>0</v>
      </c>
      <c r="E57" s="175">
        <f>'WCS-Page 2'!E19</f>
        <v>0</v>
      </c>
      <c r="F57" s="175">
        <f>'WCS-Page 2'!F19</f>
        <v>0</v>
      </c>
      <c r="G57" s="175">
        <f>'WCS-Page 2'!G19</f>
        <v>0</v>
      </c>
      <c r="H57" s="175">
        <f>'WCS-Page 2'!H19</f>
        <v>0</v>
      </c>
    </row>
    <row r="58" spans="1:8">
      <c r="A58" s="176" t="s">
        <v>23</v>
      </c>
      <c r="B58" s="162"/>
      <c r="C58" s="177"/>
      <c r="D58" s="177"/>
      <c r="E58" s="177"/>
      <c r="F58" s="174"/>
      <c r="G58" s="174"/>
      <c r="H58" s="174"/>
    </row>
    <row r="59" spans="1:8">
      <c r="A59" s="176" t="s">
        <v>35</v>
      </c>
      <c r="B59" s="162"/>
      <c r="C59" s="174"/>
      <c r="D59" s="174"/>
      <c r="E59" s="174"/>
      <c r="F59" s="174"/>
      <c r="G59" s="174"/>
      <c r="H59" s="174"/>
    </row>
    <row r="60" spans="1:8">
      <c r="A60" s="173" t="s">
        <v>69</v>
      </c>
      <c r="B60" s="162"/>
      <c r="C60" s="174"/>
      <c r="D60" s="174"/>
      <c r="E60" s="174"/>
      <c r="F60" s="174"/>
      <c r="G60" s="175">
        <f>F60*(G$5)+F60</f>
        <v>0</v>
      </c>
      <c r="H60" s="175">
        <f>G60*(G$5)+G60</f>
        <v>0</v>
      </c>
    </row>
    <row r="61" spans="1:8">
      <c r="A61" s="176" t="s">
        <v>64</v>
      </c>
      <c r="B61" s="162"/>
      <c r="C61" s="177"/>
      <c r="D61" s="177"/>
      <c r="E61" s="177"/>
      <c r="F61" s="175">
        <f>0.1*(F50+F51+F52+F53+F54+F60)</f>
        <v>0</v>
      </c>
      <c r="G61" s="175">
        <f>0.1*(G51+G52+G53+G54+G60)</f>
        <v>0</v>
      </c>
      <c r="H61" s="175">
        <f>0.1*(H51+H52+H53+H54+H60)</f>
        <v>0</v>
      </c>
    </row>
    <row r="62" spans="1:8">
      <c r="A62" s="330" t="s">
        <v>36</v>
      </c>
      <c r="B62" s="293"/>
      <c r="C62" s="175">
        <f t="shared" ref="C62:H62" si="12">SUM(C50:C61)</f>
        <v>0</v>
      </c>
      <c r="D62" s="175">
        <f t="shared" si="12"/>
        <v>0</v>
      </c>
      <c r="E62" s="175">
        <f t="shared" si="12"/>
        <v>0</v>
      </c>
      <c r="F62" s="175">
        <f t="shared" si="12"/>
        <v>0</v>
      </c>
      <c r="G62" s="175">
        <f t="shared" si="12"/>
        <v>0</v>
      </c>
      <c r="H62" s="175">
        <f t="shared" si="12"/>
        <v>0</v>
      </c>
    </row>
    <row r="63" spans="1:8">
      <c r="A63" s="170" t="s">
        <v>37</v>
      </c>
      <c r="B63" s="162"/>
      <c r="C63" s="175"/>
      <c r="D63" s="175"/>
      <c r="E63" s="175"/>
      <c r="F63" s="175"/>
      <c r="G63" s="175"/>
      <c r="H63" s="175"/>
    </row>
    <row r="64" spans="1:8">
      <c r="A64" s="173" t="s">
        <v>65</v>
      </c>
      <c r="B64" s="162"/>
      <c r="C64" s="174"/>
      <c r="D64" s="174"/>
      <c r="E64" s="174"/>
      <c r="F64" s="177"/>
      <c r="G64" s="177"/>
      <c r="H64" s="177"/>
    </row>
    <row r="65" spans="1:12">
      <c r="A65" s="173" t="s">
        <v>25</v>
      </c>
      <c r="B65" s="162"/>
      <c r="C65" s="178"/>
      <c r="D65" s="178"/>
      <c r="E65" s="178"/>
      <c r="F65" s="178"/>
      <c r="G65" s="174"/>
      <c r="H65" s="174"/>
    </row>
    <row r="66" spans="1:12">
      <c r="A66" s="173" t="s">
        <v>38</v>
      </c>
      <c r="B66" s="162"/>
      <c r="C66" s="178"/>
      <c r="D66" s="178"/>
      <c r="E66" s="178"/>
      <c r="F66" s="178"/>
      <c r="G66" s="174"/>
      <c r="H66" s="174"/>
    </row>
    <row r="67" spans="1:12">
      <c r="A67" s="173" t="s">
        <v>27</v>
      </c>
      <c r="B67" s="162"/>
      <c r="C67" s="178"/>
      <c r="D67" s="178"/>
      <c r="E67" s="178"/>
      <c r="F67" s="178"/>
      <c r="G67" s="178"/>
      <c r="H67" s="178"/>
    </row>
    <row r="68" spans="1:12">
      <c r="A68" s="173" t="s">
        <v>28</v>
      </c>
      <c r="B68" s="162"/>
      <c r="C68" s="178"/>
      <c r="D68" s="178"/>
      <c r="E68" s="178"/>
      <c r="F68" s="178"/>
      <c r="G68" s="178"/>
      <c r="H68" s="178"/>
    </row>
    <row r="69" spans="1:12">
      <c r="A69" s="173" t="s">
        <v>74</v>
      </c>
      <c r="B69" s="162"/>
      <c r="C69" s="164">
        <f>'WCS-Page 2'!C20</f>
        <v>0</v>
      </c>
      <c r="D69" s="164">
        <f>'WCS-Page 2'!D20</f>
        <v>0</v>
      </c>
      <c r="E69" s="164">
        <f>'WCS-Page 2'!E20</f>
        <v>0</v>
      </c>
      <c r="F69" s="164">
        <f>'WCS-Page 2'!F20</f>
        <v>0</v>
      </c>
      <c r="G69" s="164">
        <f>'WCS-Page 2'!G20</f>
        <v>0</v>
      </c>
      <c r="H69" s="164">
        <f>'WCS-Page 2'!H20</f>
        <v>0</v>
      </c>
    </row>
    <row r="70" spans="1:12">
      <c r="A70" s="173" t="s">
        <v>39</v>
      </c>
      <c r="B70" s="162"/>
      <c r="C70" s="179"/>
      <c r="D70" s="179"/>
      <c r="E70" s="179"/>
      <c r="F70" s="179"/>
      <c r="G70" s="174"/>
      <c r="H70" s="174"/>
    </row>
    <row r="71" spans="1:12">
      <c r="A71" s="330" t="s">
        <v>318</v>
      </c>
      <c r="B71" s="293"/>
      <c r="C71" s="164">
        <f>SUM(C64:C70)</f>
        <v>0</v>
      </c>
      <c r="D71" s="164">
        <f t="shared" ref="D71:E71" si="13">SUM(D64:D70)</f>
        <v>0</v>
      </c>
      <c r="E71" s="164">
        <f t="shared" si="13"/>
        <v>0</v>
      </c>
      <c r="F71" s="164">
        <f t="shared" ref="F71:H71" si="14">SUM(F65:F70)</f>
        <v>0</v>
      </c>
      <c r="G71" s="164">
        <f t="shared" si="14"/>
        <v>0</v>
      </c>
      <c r="H71" s="164">
        <f t="shared" si="14"/>
        <v>0</v>
      </c>
    </row>
    <row r="72" spans="1:12">
      <c r="A72" s="348" t="s">
        <v>179</v>
      </c>
      <c r="B72" s="349"/>
      <c r="C72" s="180"/>
      <c r="D72" s="180"/>
      <c r="E72" s="180"/>
      <c r="F72" s="204">
        <f t="shared" ref="F72:H72" si="15">F62-F71</f>
        <v>0</v>
      </c>
      <c r="G72" s="204">
        <f t="shared" si="15"/>
        <v>0</v>
      </c>
      <c r="H72" s="204">
        <f t="shared" si="15"/>
        <v>0</v>
      </c>
    </row>
    <row r="73" spans="1:12">
      <c r="A73" s="162"/>
      <c r="B73" s="162"/>
      <c r="C73" s="175"/>
      <c r="D73" s="175"/>
      <c r="E73" s="175"/>
      <c r="F73" s="175"/>
      <c r="G73" s="175"/>
      <c r="H73" s="175"/>
    </row>
    <row r="74" spans="1:12">
      <c r="A74" s="328" t="s">
        <v>49</v>
      </c>
      <c r="B74" s="329"/>
      <c r="C74" s="205">
        <f t="shared" ref="C74:E74" si="16">-C14+C19-C36+C45-C62+C71</f>
        <v>0</v>
      </c>
      <c r="D74" s="205">
        <f t="shared" si="16"/>
        <v>0</v>
      </c>
      <c r="E74" s="205">
        <f t="shared" si="16"/>
        <v>0</v>
      </c>
      <c r="F74" s="177"/>
      <c r="G74" s="177"/>
      <c r="H74" s="177"/>
      <c r="J74" s="29"/>
      <c r="K74" s="29"/>
      <c r="L74" s="29"/>
    </row>
    <row r="75" spans="1:12">
      <c r="A75" s="9"/>
      <c r="B75" s="9"/>
      <c r="C75" s="29"/>
      <c r="D75" s="29"/>
      <c r="E75" s="29"/>
      <c r="F75" s="29"/>
      <c r="G75" s="29"/>
      <c r="H75" s="29"/>
    </row>
    <row r="77" spans="1:12">
      <c r="A77" s="10"/>
      <c r="B77" s="10"/>
      <c r="C77" s="20"/>
      <c r="D77" s="20"/>
      <c r="E77" s="20"/>
      <c r="F77" s="20"/>
      <c r="G77" s="20"/>
      <c r="H77" s="20"/>
    </row>
    <row r="78" spans="1:12">
      <c r="A78" s="341" t="s">
        <v>180</v>
      </c>
      <c r="B78" s="342"/>
      <c r="C78" s="342"/>
      <c r="D78" s="342"/>
      <c r="E78" s="342"/>
      <c r="F78" s="342"/>
      <c r="G78" s="342"/>
      <c r="H78" s="342"/>
    </row>
    <row r="79" spans="1:12">
      <c r="A79" s="342"/>
      <c r="B79" s="342"/>
      <c r="C79" s="342"/>
      <c r="D79" s="342"/>
      <c r="E79" s="342"/>
      <c r="F79" s="342"/>
      <c r="G79" s="342"/>
      <c r="H79" s="342"/>
    </row>
    <row r="80" spans="1:12">
      <c r="A80" s="342"/>
      <c r="B80" s="342"/>
      <c r="C80" s="342"/>
      <c r="D80" s="342"/>
      <c r="E80" s="342"/>
      <c r="F80" s="342"/>
      <c r="G80" s="342"/>
      <c r="H80" s="342"/>
    </row>
    <row r="83" spans="1:8" ht="32.25" customHeight="1">
      <c r="A83" s="36" t="s">
        <v>40</v>
      </c>
      <c r="B83" s="343" t="s">
        <v>76</v>
      </c>
      <c r="C83" s="343"/>
      <c r="D83" s="343"/>
      <c r="E83" s="343"/>
      <c r="F83" s="343"/>
      <c r="G83" s="343"/>
      <c r="H83" s="343"/>
    </row>
    <row r="84" spans="1:8" ht="17.25">
      <c r="A84" s="36" t="s">
        <v>45</v>
      </c>
      <c r="B84" s="286" t="s">
        <v>75</v>
      </c>
      <c r="C84" s="286"/>
      <c r="D84" s="286"/>
      <c r="E84" s="286"/>
      <c r="F84" s="286"/>
      <c r="G84" s="286"/>
      <c r="H84" s="286"/>
    </row>
    <row r="85" spans="1:8" ht="30.75" customHeight="1">
      <c r="A85" s="36" t="s">
        <v>47</v>
      </c>
      <c r="B85" s="282" t="s">
        <v>181</v>
      </c>
      <c r="C85" s="282"/>
      <c r="D85" s="282"/>
      <c r="E85" s="282"/>
      <c r="F85" s="282"/>
      <c r="G85" s="282"/>
      <c r="H85" s="282"/>
    </row>
    <row r="86" spans="1:8" ht="17.25">
      <c r="A86" s="36" t="s">
        <v>72</v>
      </c>
      <c r="B86" t="s">
        <v>66</v>
      </c>
    </row>
    <row r="87" spans="1:8" ht="17.25">
      <c r="A87" s="36" t="s">
        <v>73</v>
      </c>
      <c r="B87" t="s">
        <v>67</v>
      </c>
    </row>
    <row r="124" spans="5:8">
      <c r="E124" s="278" t="s">
        <v>288</v>
      </c>
      <c r="F124" s="278"/>
      <c r="G124" s="278"/>
      <c r="H124" s="278"/>
    </row>
  </sheetData>
  <mergeCells count="28">
    <mergeCell ref="D2:H2"/>
    <mergeCell ref="F6:H6"/>
    <mergeCell ref="A78:H80"/>
    <mergeCell ref="B83:H83"/>
    <mergeCell ref="A9:B9"/>
    <mergeCell ref="A15:B15"/>
    <mergeCell ref="A19:B19"/>
    <mergeCell ref="A20:B20"/>
    <mergeCell ref="A36:B36"/>
    <mergeCell ref="A45:B45"/>
    <mergeCell ref="A46:B46"/>
    <mergeCell ref="A48:B48"/>
    <mergeCell ref="A62:B62"/>
    <mergeCell ref="A71:B71"/>
    <mergeCell ref="A72:B72"/>
    <mergeCell ref="A10:B10"/>
    <mergeCell ref="A11:B11"/>
    <mergeCell ref="A12:B12"/>
    <mergeCell ref="A13:B13"/>
    <mergeCell ref="A14:B14"/>
    <mergeCell ref="B85:H85"/>
    <mergeCell ref="E124:H124"/>
    <mergeCell ref="A74:B74"/>
    <mergeCell ref="A22:B22"/>
    <mergeCell ref="A23:B23"/>
    <mergeCell ref="B84:H84"/>
    <mergeCell ref="A43:B43"/>
    <mergeCell ref="A44:B44"/>
  </mergeCells>
  <pageMargins left="0.15748031496062992" right="0.31496062992125984" top="0.35433070866141736" bottom="0.39370078740157483" header="0.31496062992125984" footer="0.31496062992125984"/>
  <pageSetup paperSize="5" orientation="portrait" horizontalDpi="4294967293" verticalDpi="4294967293" r:id="rId1"/>
</worksheet>
</file>

<file path=xl/worksheets/sheet5.xml><?xml version="1.0" encoding="utf-8"?>
<worksheet xmlns="http://schemas.openxmlformats.org/spreadsheetml/2006/main" xmlns:r="http://schemas.openxmlformats.org/officeDocument/2006/relationships">
  <dimension ref="A1:I17"/>
  <sheetViews>
    <sheetView workbookViewId="0">
      <selection activeCell="J10" sqref="J10"/>
    </sheetView>
  </sheetViews>
  <sheetFormatPr defaultRowHeight="15"/>
  <cols>
    <col min="1" max="1" width="4.7109375" customWidth="1"/>
    <col min="6" max="6" width="19.7109375" customWidth="1"/>
  </cols>
  <sheetData>
    <row r="1" spans="1:9">
      <c r="D1" s="288"/>
      <c r="E1" s="288"/>
      <c r="F1" s="288"/>
      <c r="G1" s="288"/>
      <c r="I1" s="206" t="s">
        <v>274</v>
      </c>
    </row>
    <row r="2" spans="1:9">
      <c r="B2" s="351" t="s">
        <v>275</v>
      </c>
      <c r="C2" s="351"/>
    </row>
    <row r="3" spans="1:9" ht="45" customHeight="1">
      <c r="A3" s="232" t="s">
        <v>199</v>
      </c>
      <c r="B3" s="350"/>
      <c r="C3" s="350"/>
      <c r="D3" s="350"/>
      <c r="E3" s="350"/>
      <c r="F3" s="350"/>
      <c r="G3" s="350"/>
      <c r="H3" s="350"/>
      <c r="I3" s="350"/>
    </row>
    <row r="4" spans="1:9" ht="45" customHeight="1">
      <c r="A4" s="232" t="s">
        <v>198</v>
      </c>
      <c r="B4" s="350"/>
      <c r="C4" s="350"/>
      <c r="D4" s="350"/>
      <c r="E4" s="350"/>
      <c r="F4" s="350"/>
      <c r="G4" s="350"/>
      <c r="H4" s="350"/>
      <c r="I4" s="350"/>
    </row>
    <row r="5" spans="1:9" ht="45" customHeight="1">
      <c r="A5" s="232" t="s">
        <v>197</v>
      </c>
      <c r="B5" s="350"/>
      <c r="C5" s="350"/>
      <c r="D5" s="350"/>
      <c r="E5" s="350"/>
      <c r="F5" s="350"/>
      <c r="G5" s="350"/>
      <c r="H5" s="350"/>
      <c r="I5" s="350"/>
    </row>
    <row r="6" spans="1:9" ht="45" customHeight="1">
      <c r="A6" s="232" t="s">
        <v>196</v>
      </c>
      <c r="B6" s="350"/>
      <c r="C6" s="350"/>
      <c r="D6" s="350"/>
      <c r="E6" s="350"/>
      <c r="F6" s="350"/>
      <c r="G6" s="350"/>
      <c r="H6" s="350"/>
      <c r="I6" s="350"/>
    </row>
    <row r="7" spans="1:9" ht="45" customHeight="1">
      <c r="A7" s="232" t="s">
        <v>195</v>
      </c>
      <c r="B7" s="350"/>
      <c r="C7" s="350"/>
      <c r="D7" s="350"/>
      <c r="E7" s="350"/>
      <c r="F7" s="350"/>
      <c r="G7" s="350"/>
      <c r="H7" s="350"/>
      <c r="I7" s="350"/>
    </row>
    <row r="8" spans="1:9" ht="45" customHeight="1">
      <c r="A8" s="232" t="s">
        <v>194</v>
      </c>
      <c r="B8" s="350"/>
      <c r="C8" s="350"/>
      <c r="D8" s="350"/>
      <c r="E8" s="350"/>
      <c r="F8" s="350"/>
      <c r="G8" s="350"/>
      <c r="H8" s="350"/>
      <c r="I8" s="350"/>
    </row>
    <row r="9" spans="1:9" ht="45" customHeight="1">
      <c r="A9" s="232" t="s">
        <v>193</v>
      </c>
      <c r="B9" s="350"/>
      <c r="C9" s="350"/>
      <c r="D9" s="350"/>
      <c r="E9" s="350"/>
      <c r="F9" s="350"/>
      <c r="G9" s="350"/>
      <c r="H9" s="350"/>
      <c r="I9" s="350"/>
    </row>
    <row r="10" spans="1:9" ht="45" customHeight="1">
      <c r="A10" s="232" t="s">
        <v>192</v>
      </c>
      <c r="B10" s="350"/>
      <c r="C10" s="350"/>
      <c r="D10" s="350"/>
      <c r="E10" s="350"/>
      <c r="F10" s="350"/>
      <c r="G10" s="350"/>
      <c r="H10" s="350"/>
      <c r="I10" s="350"/>
    </row>
    <row r="11" spans="1:9" ht="45" customHeight="1">
      <c r="A11" s="232" t="s">
        <v>191</v>
      </c>
      <c r="B11" s="350"/>
      <c r="C11" s="350"/>
      <c r="D11" s="350"/>
      <c r="E11" s="350"/>
      <c r="F11" s="350"/>
      <c r="G11" s="350"/>
      <c r="H11" s="350"/>
      <c r="I11" s="350"/>
    </row>
    <row r="12" spans="1:9" ht="45" customHeight="1">
      <c r="A12" s="232" t="s">
        <v>190</v>
      </c>
      <c r="B12" s="350"/>
      <c r="C12" s="350"/>
      <c r="D12" s="350"/>
      <c r="E12" s="350"/>
      <c r="F12" s="350"/>
      <c r="G12" s="350"/>
      <c r="H12" s="350"/>
      <c r="I12" s="350"/>
    </row>
    <row r="13" spans="1:9" ht="45" customHeight="1">
      <c r="A13" s="232" t="s">
        <v>189</v>
      </c>
      <c r="B13" s="350"/>
      <c r="C13" s="350"/>
      <c r="D13" s="350"/>
      <c r="E13" s="350"/>
      <c r="F13" s="350"/>
      <c r="G13" s="350"/>
      <c r="H13" s="350"/>
      <c r="I13" s="350"/>
    </row>
    <row r="14" spans="1:9" ht="45" customHeight="1">
      <c r="A14" s="232" t="s">
        <v>188</v>
      </c>
      <c r="B14" s="350"/>
      <c r="C14" s="350"/>
      <c r="D14" s="350"/>
      <c r="E14" s="350"/>
      <c r="F14" s="350"/>
      <c r="G14" s="350"/>
      <c r="H14" s="350"/>
      <c r="I14" s="350"/>
    </row>
    <row r="15" spans="1:9" ht="45" customHeight="1">
      <c r="A15" s="232" t="s">
        <v>187</v>
      </c>
      <c r="B15" s="350"/>
      <c r="C15" s="350"/>
      <c r="D15" s="350"/>
      <c r="E15" s="350"/>
      <c r="F15" s="350"/>
      <c r="G15" s="350"/>
      <c r="H15" s="350"/>
      <c r="I15" s="350"/>
    </row>
    <row r="16" spans="1:9" ht="45" customHeight="1">
      <c r="A16" s="232" t="s">
        <v>186</v>
      </c>
      <c r="B16" s="350"/>
      <c r="C16" s="350"/>
      <c r="D16" s="350"/>
      <c r="E16" s="350"/>
      <c r="F16" s="350"/>
      <c r="G16" s="350"/>
      <c r="H16" s="350"/>
      <c r="I16" s="350"/>
    </row>
    <row r="17" spans="1:9" ht="45" customHeight="1">
      <c r="A17" s="232" t="s">
        <v>185</v>
      </c>
      <c r="B17" s="350"/>
      <c r="C17" s="350"/>
      <c r="D17" s="350"/>
      <c r="E17" s="350"/>
      <c r="F17" s="350"/>
      <c r="G17" s="350"/>
      <c r="H17" s="350"/>
      <c r="I17" s="350"/>
    </row>
  </sheetData>
  <mergeCells count="17">
    <mergeCell ref="D1:G1"/>
    <mergeCell ref="B3:I3"/>
    <mergeCell ref="B4:I4"/>
    <mergeCell ref="B5:I5"/>
    <mergeCell ref="B6:I6"/>
    <mergeCell ref="B2:C2"/>
    <mergeCell ref="B7:I7"/>
    <mergeCell ref="B14:I14"/>
    <mergeCell ref="B15:I15"/>
    <mergeCell ref="B16:I16"/>
    <mergeCell ref="B17:I17"/>
    <mergeCell ref="B8:I8"/>
    <mergeCell ref="B9:I9"/>
    <mergeCell ref="B10:I10"/>
    <mergeCell ref="B11:I11"/>
    <mergeCell ref="B12:I12"/>
    <mergeCell ref="B13:I13"/>
  </mergeCells>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dimension ref="A1:G44"/>
  <sheetViews>
    <sheetView topLeftCell="A13" workbookViewId="0">
      <selection activeCell="B19" sqref="B19"/>
    </sheetView>
  </sheetViews>
  <sheetFormatPr defaultRowHeight="15"/>
  <cols>
    <col min="1" max="1" width="39.140625" customWidth="1"/>
    <col min="2" max="2" width="11.7109375" customWidth="1"/>
    <col min="3" max="5" width="12" customWidth="1"/>
  </cols>
  <sheetData>
    <row r="1" spans="1:7">
      <c r="A1" t="s">
        <v>276</v>
      </c>
      <c r="E1" s="206" t="s">
        <v>277</v>
      </c>
    </row>
    <row r="2" spans="1:7">
      <c r="A2" s="207" t="s">
        <v>278</v>
      </c>
      <c r="E2" s="206"/>
    </row>
    <row r="3" spans="1:7">
      <c r="A3" s="94"/>
      <c r="B3" s="94"/>
      <c r="C3" s="94" t="str">
        <f>'Financial Projections-Page 3'!F7</f>
        <v>Rate year 1</v>
      </c>
      <c r="D3" s="94" t="str">
        <f>'Financial Projections-Page 3'!G7</f>
        <v>Rate year 2</v>
      </c>
      <c r="E3" s="94" t="str">
        <f>'Financial Projections-Page 3'!H7</f>
        <v>Rate year 3</v>
      </c>
    </row>
    <row r="4" spans="1:7">
      <c r="A4" s="94" t="s">
        <v>104</v>
      </c>
      <c r="B4" s="94"/>
      <c r="C4" s="268">
        <f>'WCS-Page 2'!F11</f>
        <v>1</v>
      </c>
      <c r="D4" s="268">
        <f>'WCS-Page 2'!G11</f>
        <v>2</v>
      </c>
      <c r="E4" s="268">
        <f>'WCS-Page 2'!H11</f>
        <v>3</v>
      </c>
    </row>
    <row r="5" spans="1:7">
      <c r="A5" s="94" t="s">
        <v>148</v>
      </c>
      <c r="B5" s="94"/>
      <c r="C5" s="95"/>
      <c r="D5" s="94"/>
      <c r="E5" s="94"/>
    </row>
    <row r="6" spans="1:7">
      <c r="A6" s="96" t="s">
        <v>312</v>
      </c>
      <c r="B6" s="94"/>
      <c r="C6" s="97">
        <f>'Financial Projections-Page 3'!F20</f>
        <v>0</v>
      </c>
      <c r="D6" s="97">
        <f>'Financial Projections-Page 3'!G20</f>
        <v>0</v>
      </c>
      <c r="E6" s="97">
        <f>'Financial Projections-Page 3'!H20</f>
        <v>0</v>
      </c>
    </row>
    <row r="7" spans="1:7">
      <c r="A7" s="96" t="s">
        <v>93</v>
      </c>
      <c r="B7" s="94"/>
      <c r="C7" s="94">
        <f>'Overview-Page 1'!I12</f>
        <v>0</v>
      </c>
      <c r="D7" s="94">
        <f>C7</f>
        <v>0</v>
      </c>
      <c r="E7" s="94">
        <f>D7</f>
        <v>0</v>
      </c>
    </row>
    <row r="8" spans="1:7">
      <c r="A8" s="247" t="s">
        <v>112</v>
      </c>
      <c r="B8" s="246"/>
      <c r="C8" s="248" t="e">
        <f>C6/C7/4</f>
        <v>#DIV/0!</v>
      </c>
      <c r="D8" s="248" t="e">
        <f>D6/D7/4</f>
        <v>#DIV/0!</v>
      </c>
      <c r="E8" s="248" t="e">
        <f>E6/E7/4</f>
        <v>#DIV/0!</v>
      </c>
    </row>
    <row r="9" spans="1:7">
      <c r="A9" s="94" t="s">
        <v>306</v>
      </c>
      <c r="B9" s="94"/>
      <c r="C9" s="94"/>
      <c r="D9" s="94"/>
      <c r="E9" s="94"/>
    </row>
    <row r="10" spans="1:7">
      <c r="A10" s="260" t="s">
        <v>307</v>
      </c>
      <c r="B10" s="94"/>
      <c r="C10" s="94"/>
      <c r="D10" s="94"/>
      <c r="E10" s="94"/>
    </row>
    <row r="11" spans="1:7">
      <c r="A11" s="271" t="s">
        <v>320</v>
      </c>
      <c r="B11" s="272" t="s">
        <v>321</v>
      </c>
      <c r="C11" s="95">
        <f>'Financial Projections-Page 3'!F14</f>
        <v>0</v>
      </c>
      <c r="D11" s="95">
        <f>'Financial Projections-Page 3'!G14</f>
        <v>0</v>
      </c>
      <c r="E11" s="95">
        <f>'Financial Projections-Page 3'!H14</f>
        <v>0</v>
      </c>
    </row>
    <row r="12" spans="1:7">
      <c r="A12" s="271" t="s">
        <v>322</v>
      </c>
      <c r="B12" s="272" t="s">
        <v>323</v>
      </c>
      <c r="C12" s="95">
        <f>'Financial Projections-Page 3'!F46</f>
        <v>0</v>
      </c>
      <c r="D12" s="95">
        <f>'Financial Projections-Page 3'!G46</f>
        <v>0</v>
      </c>
      <c r="E12" s="95">
        <f>'Financial Projections-Page 3'!H46</f>
        <v>0</v>
      </c>
    </row>
    <row r="13" spans="1:7" ht="15.75">
      <c r="A13" s="271" t="s">
        <v>324</v>
      </c>
      <c r="B13" s="273" t="s">
        <v>325</v>
      </c>
      <c r="C13" s="95">
        <f>'Financial Projections-Page 3'!F43</f>
        <v>0</v>
      </c>
      <c r="D13" s="95">
        <f>'Financial Projections-Page 3'!G43</f>
        <v>0</v>
      </c>
      <c r="E13" s="95">
        <f>'Financial Projections-Page 3'!H43</f>
        <v>0</v>
      </c>
    </row>
    <row r="14" spans="1:7">
      <c r="A14" s="277" t="s">
        <v>326</v>
      </c>
      <c r="B14" s="272" t="s">
        <v>327</v>
      </c>
      <c r="C14" s="95">
        <f>'Financial Projections-Page 3'!F44</f>
        <v>0</v>
      </c>
      <c r="D14" s="95">
        <f>'Financial Projections-Page 3'!G44</f>
        <v>0</v>
      </c>
      <c r="E14" s="95">
        <f>'Financial Projections-Page 3'!H44</f>
        <v>0</v>
      </c>
    </row>
    <row r="15" spans="1:7">
      <c r="A15" s="125" t="s">
        <v>328</v>
      </c>
      <c r="B15" s="274" t="s">
        <v>329</v>
      </c>
      <c r="C15" s="95">
        <f>SUM(C11:C14)</f>
        <v>0</v>
      </c>
      <c r="D15" s="95">
        <f t="shared" ref="D15:E15" si="0">SUM(D11:D14)</f>
        <v>0</v>
      </c>
      <c r="E15" s="95">
        <f t="shared" si="0"/>
        <v>0</v>
      </c>
      <c r="G15" s="259"/>
    </row>
    <row r="16" spans="1:7">
      <c r="A16" s="96" t="s">
        <v>334</v>
      </c>
      <c r="B16" s="272" t="s">
        <v>330</v>
      </c>
      <c r="C16" s="100" t="e">
        <f>C15/C12</f>
        <v>#DIV/0!</v>
      </c>
      <c r="D16" s="100" t="e">
        <f>D15/D12</f>
        <v>#DIV/0!</v>
      </c>
      <c r="E16" s="100" t="e">
        <f>E15/E12</f>
        <v>#DIV/0!</v>
      </c>
    </row>
    <row r="17" spans="1:5">
      <c r="A17" s="96" t="s">
        <v>221</v>
      </c>
      <c r="B17" s="272" t="s">
        <v>331</v>
      </c>
      <c r="C17" s="127" t="e">
        <f>C25</f>
        <v>#DIV/0!</v>
      </c>
      <c r="D17" s="127" t="e">
        <f t="shared" ref="D17:E17" si="1">D25</f>
        <v>#DIV/0!</v>
      </c>
      <c r="E17" s="127" t="e">
        <f t="shared" si="1"/>
        <v>#DIV/0!</v>
      </c>
    </row>
    <row r="18" spans="1:5">
      <c r="A18" s="247" t="s">
        <v>332</v>
      </c>
      <c r="B18" s="275" t="s">
        <v>335</v>
      </c>
      <c r="C18" s="248" t="e">
        <f>C17*C16</f>
        <v>#DIV/0!</v>
      </c>
      <c r="D18" s="248" t="e">
        <f>D17*D16</f>
        <v>#DIV/0!</v>
      </c>
      <c r="E18" s="248" t="e">
        <f>E17*E16</f>
        <v>#DIV/0!</v>
      </c>
    </row>
    <row r="19" spans="1:5">
      <c r="A19" s="96" t="s">
        <v>333</v>
      </c>
      <c r="B19" s="276"/>
      <c r="C19" s="101">
        <f>'Overview-Page 1'!I61/1000</f>
        <v>0</v>
      </c>
      <c r="D19" s="101">
        <f>'Overview-Page 1'!J61/1000</f>
        <v>0</v>
      </c>
      <c r="E19" s="101">
        <f>'Overview-Page 1'!K61/1000</f>
        <v>0</v>
      </c>
    </row>
    <row r="20" spans="1:5">
      <c r="A20" s="96" t="s">
        <v>149</v>
      </c>
      <c r="B20" s="276"/>
      <c r="C20" s="95" t="e">
        <f>C18*C19</f>
        <v>#DIV/0!</v>
      </c>
      <c r="D20" s="95" t="e">
        <f>D18*D19</f>
        <v>#DIV/0!</v>
      </c>
      <c r="E20" s="95" t="e">
        <f>E18*E19</f>
        <v>#DIV/0!</v>
      </c>
    </row>
    <row r="21" spans="1:5">
      <c r="A21" s="94"/>
      <c r="B21" s="94"/>
      <c r="C21" s="94"/>
      <c r="D21" s="94"/>
      <c r="E21" s="94"/>
    </row>
    <row r="22" spans="1:5">
      <c r="A22" s="99" t="s">
        <v>220</v>
      </c>
      <c r="B22" s="94"/>
      <c r="C22" s="94"/>
      <c r="D22" s="94"/>
      <c r="E22" s="94"/>
    </row>
    <row r="23" spans="1:5">
      <c r="A23" s="96" t="str">
        <f>A12</f>
        <v>Net rate rev. requirement - water</v>
      </c>
      <c r="B23" s="94"/>
      <c r="C23" s="95">
        <f>C12</f>
        <v>0</v>
      </c>
      <c r="D23" s="95">
        <f>D12</f>
        <v>0</v>
      </c>
      <c r="E23" s="95">
        <f>E12</f>
        <v>0</v>
      </c>
    </row>
    <row r="24" spans="1:5">
      <c r="A24" s="96" t="s">
        <v>150</v>
      </c>
      <c r="B24" s="94" t="s">
        <v>297</v>
      </c>
      <c r="C24" s="94">
        <f>('Overview-Page 1'!I66-'Overview-Page 1'!I61)/1000</f>
        <v>0</v>
      </c>
      <c r="D24" s="94">
        <f>('Overview-Page 1'!J66-'Overview-Page 1'!J61)/1000</f>
        <v>0</v>
      </c>
      <c r="E24" s="94">
        <f>('Overview-Page 1'!K66-'Overview-Page 1'!K61)/1000</f>
        <v>0</v>
      </c>
    </row>
    <row r="25" spans="1:5">
      <c r="A25" s="247" t="s">
        <v>221</v>
      </c>
      <c r="B25" s="222"/>
      <c r="C25" s="248" t="e">
        <f>C23/C24</f>
        <v>#DIV/0!</v>
      </c>
      <c r="D25" s="248" t="e">
        <f t="shared" ref="D25:E25" si="2">D23/D24</f>
        <v>#DIV/0!</v>
      </c>
      <c r="E25" s="248" t="e">
        <f t="shared" si="2"/>
        <v>#DIV/0!</v>
      </c>
    </row>
    <row r="26" spans="1:5">
      <c r="A26" s="96"/>
      <c r="B26" s="94"/>
      <c r="C26" s="98"/>
      <c r="D26" s="98"/>
      <c r="E26" s="98"/>
    </row>
    <row r="27" spans="1:5">
      <c r="A27" s="99" t="s">
        <v>222</v>
      </c>
      <c r="B27" s="94"/>
      <c r="C27" s="98"/>
      <c r="D27" s="98"/>
      <c r="E27" s="98"/>
    </row>
    <row r="28" spans="1:5">
      <c r="A28" s="96" t="s">
        <v>96</v>
      </c>
      <c r="B28" s="94"/>
      <c r="C28" s="95" t="e">
        <f>C25*'Overview-Page 1'!I60/1000</f>
        <v>#DIV/0!</v>
      </c>
      <c r="D28" s="95" t="e">
        <f>D25*'Overview-Page 1'!J60/1000</f>
        <v>#DIV/0!</v>
      </c>
      <c r="E28" s="95" t="e">
        <f>E25*'Overview-Page 1'!K60/1000</f>
        <v>#DIV/0!</v>
      </c>
    </row>
    <row r="29" spans="1:5">
      <c r="A29" s="96" t="s">
        <v>182</v>
      </c>
      <c r="B29" s="94"/>
      <c r="C29" s="95" t="e">
        <f>C23-C28</f>
        <v>#DIV/0!</v>
      </c>
      <c r="D29" s="95" t="e">
        <f t="shared" ref="D29:E29" si="3">D23-D28</f>
        <v>#DIV/0!</v>
      </c>
      <c r="E29" s="95" t="e">
        <f t="shared" si="3"/>
        <v>#DIV/0!</v>
      </c>
    </row>
    <row r="30" spans="1:5">
      <c r="A30" s="96" t="s">
        <v>151</v>
      </c>
      <c r="B30" s="94"/>
      <c r="C30" s="94">
        <f>'Overview-Page 1'!H49</f>
        <v>0</v>
      </c>
      <c r="D30" s="94">
        <f>C30</f>
        <v>0</v>
      </c>
      <c r="E30" s="94">
        <f>D30</f>
        <v>0</v>
      </c>
    </row>
    <row r="31" spans="1:5">
      <c r="A31" s="247" t="s">
        <v>223</v>
      </c>
      <c r="B31" s="222"/>
      <c r="C31" s="248" t="e">
        <f>C29/C30</f>
        <v>#DIV/0!</v>
      </c>
      <c r="D31" s="248" t="e">
        <f t="shared" ref="D31:E31" si="4">D29/D30</f>
        <v>#DIV/0!</v>
      </c>
      <c r="E31" s="248" t="e">
        <f t="shared" si="4"/>
        <v>#DIV/0!</v>
      </c>
    </row>
    <row r="32" spans="1:5">
      <c r="A32" s="94"/>
      <c r="B32" s="94"/>
      <c r="C32" s="94"/>
      <c r="D32" s="94"/>
      <c r="E32" s="94"/>
    </row>
    <row r="33" spans="1:5">
      <c r="A33" s="99" t="s">
        <v>224</v>
      </c>
      <c r="B33" s="94"/>
      <c r="C33" s="94"/>
      <c r="D33" s="94"/>
      <c r="E33" s="94"/>
    </row>
    <row r="34" spans="1:5">
      <c r="A34" s="96" t="s">
        <v>179</v>
      </c>
      <c r="B34" s="94"/>
      <c r="C34" s="95">
        <f>'Financial Projections-Page 3'!F72</f>
        <v>0</v>
      </c>
      <c r="D34" s="95">
        <f>'Financial Projections-Page 3'!G72</f>
        <v>0</v>
      </c>
      <c r="E34" s="95">
        <f>'Financial Projections-Page 3'!H72</f>
        <v>0</v>
      </c>
    </row>
    <row r="35" spans="1:5">
      <c r="A35" s="96" t="s">
        <v>106</v>
      </c>
      <c r="B35" s="94" t="s">
        <v>297</v>
      </c>
      <c r="C35" s="94">
        <f>'Overview-Page 1'!I72/1000</f>
        <v>0</v>
      </c>
      <c r="D35" s="94">
        <f>'Overview-Page 1'!J72/1000</f>
        <v>0</v>
      </c>
      <c r="E35" s="94">
        <f>'Overview-Page 1'!K72/1000</f>
        <v>0</v>
      </c>
    </row>
    <row r="36" spans="1:5">
      <c r="A36" s="247" t="s">
        <v>107</v>
      </c>
      <c r="B36" s="222"/>
      <c r="C36" s="248" t="e">
        <f>C34/C35</f>
        <v>#DIV/0!</v>
      </c>
      <c r="D36" s="248" t="e">
        <f>D34/D35</f>
        <v>#DIV/0!</v>
      </c>
      <c r="E36" s="248" t="e">
        <f>E34/E35</f>
        <v>#DIV/0!</v>
      </c>
    </row>
    <row r="37" spans="1:5">
      <c r="A37" s="96"/>
      <c r="B37" s="94"/>
      <c r="C37" s="127"/>
      <c r="D37" s="127"/>
      <c r="E37" s="127"/>
    </row>
    <row r="38" spans="1:5">
      <c r="A38" s="99" t="s">
        <v>225</v>
      </c>
      <c r="B38" s="94"/>
      <c r="C38" s="127"/>
      <c r="D38" s="127"/>
      <c r="E38" s="127"/>
    </row>
    <row r="39" spans="1:5">
      <c r="A39" s="125" t="s">
        <v>152</v>
      </c>
      <c r="B39" s="94"/>
      <c r="C39" s="95" t="e">
        <f>C36*'Overview-Page 1'!I73/1000</f>
        <v>#DIV/0!</v>
      </c>
      <c r="D39" s="95" t="e">
        <f>D36*'Overview-Page 1'!J73/1000</f>
        <v>#DIV/0!</v>
      </c>
      <c r="E39" s="95" t="e">
        <f>E36*'Overview-Page 1'!K73/1000</f>
        <v>#DIV/0!</v>
      </c>
    </row>
    <row r="40" spans="1:5">
      <c r="A40" s="96" t="s">
        <v>182</v>
      </c>
      <c r="B40" s="94"/>
      <c r="C40" s="95" t="e">
        <f>C34-C39</f>
        <v>#DIV/0!</v>
      </c>
      <c r="D40" s="95" t="e">
        <f t="shared" ref="D40:E40" si="5">D34-D39</f>
        <v>#DIV/0!</v>
      </c>
      <c r="E40" s="95" t="e">
        <f t="shared" si="5"/>
        <v>#DIV/0!</v>
      </c>
    </row>
    <row r="41" spans="1:5">
      <c r="A41" s="96" t="s">
        <v>151</v>
      </c>
      <c r="B41" s="94"/>
      <c r="C41" s="101">
        <f>'Overview-Page 1'!I49</f>
        <v>0</v>
      </c>
      <c r="D41" s="101">
        <f>C41</f>
        <v>0</v>
      </c>
      <c r="E41" s="101">
        <f>D41</f>
        <v>0</v>
      </c>
    </row>
    <row r="42" spans="1:5">
      <c r="A42" s="247" t="s">
        <v>226</v>
      </c>
      <c r="B42" s="222"/>
      <c r="C42" s="248" t="e">
        <f>C40/C41</f>
        <v>#DIV/0!</v>
      </c>
      <c r="D42" s="248" t="e">
        <f t="shared" ref="D42:E42" si="6">D40/D41</f>
        <v>#DIV/0!</v>
      </c>
      <c r="E42" s="248" t="e">
        <f t="shared" si="6"/>
        <v>#DIV/0!</v>
      </c>
    </row>
    <row r="44" spans="1:5">
      <c r="B44" s="278" t="s">
        <v>288</v>
      </c>
      <c r="C44" s="278"/>
      <c r="D44" s="278"/>
      <c r="E44" s="278"/>
    </row>
  </sheetData>
  <mergeCells count="1">
    <mergeCell ref="B44:E44"/>
  </mergeCells>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dimension ref="A2:H32"/>
  <sheetViews>
    <sheetView workbookViewId="0">
      <selection activeCell="C25" sqref="C25"/>
    </sheetView>
  </sheetViews>
  <sheetFormatPr defaultRowHeight="15"/>
  <cols>
    <col min="1" max="1" width="34.7109375" customWidth="1"/>
    <col min="2" max="2" width="13.7109375" customWidth="1"/>
    <col min="3" max="3" width="14" customWidth="1"/>
    <col min="4" max="4" width="8.140625" customWidth="1"/>
    <col min="5" max="5" width="13.5703125" customWidth="1"/>
    <col min="6" max="6" width="9" customWidth="1"/>
    <col min="7" max="7" width="13.140625" customWidth="1"/>
    <col min="8" max="8" width="7.7109375" bestFit="1" customWidth="1"/>
  </cols>
  <sheetData>
    <row r="2" spans="1:8" ht="15" customHeight="1">
      <c r="A2" s="207" t="s">
        <v>278</v>
      </c>
      <c r="E2" s="355" t="s">
        <v>279</v>
      </c>
      <c r="F2" s="355"/>
      <c r="G2" s="355"/>
      <c r="H2" s="355"/>
    </row>
    <row r="3" spans="1:8" ht="15" customHeight="1">
      <c r="A3" s="213" t="s">
        <v>157</v>
      </c>
      <c r="B3" s="39"/>
      <c r="C3" s="39"/>
      <c r="D3" s="39"/>
      <c r="E3" s="39"/>
      <c r="F3" s="39"/>
      <c r="G3" s="39"/>
      <c r="H3" s="39"/>
    </row>
    <row r="4" spans="1:8">
      <c r="A4" s="138" t="s">
        <v>109</v>
      </c>
      <c r="B4" s="352" t="s">
        <v>110</v>
      </c>
      <c r="C4" s="353">
        <f>'WCS-Page 2'!F11</f>
        <v>1</v>
      </c>
      <c r="D4" s="139" t="s">
        <v>313</v>
      </c>
      <c r="E4" s="353">
        <f>'WCS-Page 2'!G11</f>
        <v>2</v>
      </c>
      <c r="F4" s="139" t="s">
        <v>313</v>
      </c>
      <c r="G4" s="353">
        <f>'WCS-Page 2'!H11</f>
        <v>3</v>
      </c>
      <c r="H4" s="139" t="s">
        <v>313</v>
      </c>
    </row>
    <row r="5" spans="1:8">
      <c r="A5" s="138" t="s">
        <v>120</v>
      </c>
      <c r="B5" s="352"/>
      <c r="C5" s="354"/>
      <c r="D5" s="139" t="s">
        <v>314</v>
      </c>
      <c r="E5" s="354"/>
      <c r="F5" s="139" t="s">
        <v>314</v>
      </c>
      <c r="G5" s="354"/>
      <c r="H5" s="139" t="s">
        <v>314</v>
      </c>
    </row>
    <row r="6" spans="1:8">
      <c r="A6" s="208" t="s">
        <v>112</v>
      </c>
      <c r="B6" s="209">
        <f>'Overview-Page 1'!H77</f>
        <v>0</v>
      </c>
      <c r="C6" s="209" t="e">
        <f>'Rate Calculator-Page 5'!C8</f>
        <v>#DIV/0!</v>
      </c>
      <c r="D6" s="210" t="e">
        <f>(C6-B6)/B6</f>
        <v>#DIV/0!</v>
      </c>
      <c r="E6" s="209" t="e">
        <f>'Rate Calculator-Page 5'!D8</f>
        <v>#DIV/0!</v>
      </c>
      <c r="F6" s="210" t="e">
        <f>(E6-C6)/C6</f>
        <v>#DIV/0!</v>
      </c>
      <c r="G6" s="209" t="e">
        <f>'Rate Calculator-Page 5'!E8</f>
        <v>#DIV/0!</v>
      </c>
      <c r="H6" s="210" t="e">
        <f>(G6-E6)/E6</f>
        <v>#DIV/0!</v>
      </c>
    </row>
    <row r="7" spans="1:8">
      <c r="A7" s="62" t="s">
        <v>111</v>
      </c>
      <c r="B7" s="140">
        <f>'Overview-Page 1'!H78</f>
        <v>0</v>
      </c>
      <c r="C7" s="140" t="e">
        <f>'Rate Calculator-Page 5'!C25</f>
        <v>#DIV/0!</v>
      </c>
      <c r="D7" s="141" t="e">
        <f t="shared" ref="D7:D12" si="0">(C7-B7)/B7</f>
        <v>#DIV/0!</v>
      </c>
      <c r="E7" s="140" t="e">
        <f>'Rate Calculator-Page 5'!D25</f>
        <v>#DIV/0!</v>
      </c>
      <c r="F7" s="141" t="e">
        <f t="shared" ref="F7:F12" si="1">(E7-C7)/C7</f>
        <v>#DIV/0!</v>
      </c>
      <c r="G7" s="140" t="e">
        <f>'Rate Calculator-Page 5'!E25</f>
        <v>#DIV/0!</v>
      </c>
      <c r="H7" s="142" t="e">
        <f t="shared" ref="H7:H12" si="2">(G7-E7)/E7</f>
        <v>#DIV/0!</v>
      </c>
    </row>
    <row r="8" spans="1:8" ht="15.75" customHeight="1">
      <c r="A8" s="208" t="s">
        <v>29</v>
      </c>
      <c r="B8" s="209">
        <f>'Overview-Page 1'!H79</f>
        <v>0</v>
      </c>
      <c r="C8" s="209" t="e">
        <f>'Rate Calculator-Page 5'!C36</f>
        <v>#DIV/0!</v>
      </c>
      <c r="D8" s="210" t="e">
        <f t="shared" si="0"/>
        <v>#DIV/0!</v>
      </c>
      <c r="E8" s="209" t="e">
        <f>'Rate Calculator-Page 5'!D36</f>
        <v>#DIV/0!</v>
      </c>
      <c r="F8" s="210" t="e">
        <f t="shared" si="1"/>
        <v>#DIV/0!</v>
      </c>
      <c r="G8" s="209" t="e">
        <f>'Rate Calculator-Page 5'!E36</f>
        <v>#DIV/0!</v>
      </c>
      <c r="H8" s="210" t="e">
        <f t="shared" si="2"/>
        <v>#DIV/0!</v>
      </c>
    </row>
    <row r="9" spans="1:8">
      <c r="A9" s="62" t="s">
        <v>113</v>
      </c>
      <c r="B9" s="140">
        <f>(B7+B8)*'Overview-Page 1'!E21/1000+B6</f>
        <v>0</v>
      </c>
      <c r="C9" s="140" t="e">
        <f>(C7+C8)*'Overview-Page 1'!E21/1000+C6</f>
        <v>#DIV/0!</v>
      </c>
      <c r="D9" s="141" t="e">
        <f t="shared" si="0"/>
        <v>#DIV/0!</v>
      </c>
      <c r="E9" s="140" t="e">
        <f>(E7+E8)*'Overview-Page 1'!E21/1000+E6</f>
        <v>#DIV/0!</v>
      </c>
      <c r="F9" s="141" t="e">
        <f t="shared" si="1"/>
        <v>#DIV/0!</v>
      </c>
      <c r="G9" s="140" t="e">
        <f>(G7+G8)*'Overview-Page 1'!E21/1000+G6</f>
        <v>#DIV/0!</v>
      </c>
      <c r="H9" s="142" t="e">
        <f t="shared" si="2"/>
        <v>#DIV/0!</v>
      </c>
    </row>
    <row r="10" spans="1:8" ht="30">
      <c r="A10" s="215" t="s">
        <v>228</v>
      </c>
      <c r="B10" s="216">
        <f>((B7+B8)*12.5*4)+(B6*4)</f>
        <v>0</v>
      </c>
      <c r="C10" s="216" t="e">
        <f>((C7+C8)*12.5*4)+(C6*4)</f>
        <v>#DIV/0!</v>
      </c>
      <c r="D10" s="217" t="e">
        <f t="shared" ref="D10" si="3">(C10-B10)/B10</f>
        <v>#DIV/0!</v>
      </c>
      <c r="E10" s="216" t="e">
        <f>((E7+E8)*12.5*4)+(E6*4)</f>
        <v>#DIV/0!</v>
      </c>
      <c r="F10" s="217" t="e">
        <f t="shared" ref="F10" si="4">(E10-C10)/C10</f>
        <v>#DIV/0!</v>
      </c>
      <c r="G10" s="216" t="e">
        <f>((G7+G8)*12.5*4)+(G6*4)</f>
        <v>#DIV/0!</v>
      </c>
      <c r="H10" s="217" t="e">
        <f t="shared" si="2"/>
        <v>#DIV/0!</v>
      </c>
    </row>
    <row r="11" spans="1:8">
      <c r="A11" s="62" t="s">
        <v>114</v>
      </c>
      <c r="B11" s="140">
        <f>'Overview-Page 1'!H16</f>
        <v>0</v>
      </c>
      <c r="C11" s="249">
        <f>'Overview-Page 1'!J16</f>
        <v>0</v>
      </c>
      <c r="D11" s="141" t="e">
        <f t="shared" si="0"/>
        <v>#DIV/0!</v>
      </c>
      <c r="E11" s="249">
        <f>'Overview-Page 1'!J16</f>
        <v>0</v>
      </c>
      <c r="F11" s="141" t="e">
        <f t="shared" si="1"/>
        <v>#DIV/0!</v>
      </c>
      <c r="G11" s="249">
        <f>'Overview-Page 1'!K16</f>
        <v>0</v>
      </c>
      <c r="H11" s="142" t="e">
        <f t="shared" si="2"/>
        <v>#DIV/0!</v>
      </c>
    </row>
    <row r="12" spans="1:8">
      <c r="A12" s="208" t="s">
        <v>115</v>
      </c>
      <c r="B12" s="209">
        <f>'Overview-Page 1'!H15</f>
        <v>0</v>
      </c>
      <c r="C12" s="250">
        <f>'Overview-Page 1'!I15</f>
        <v>0</v>
      </c>
      <c r="D12" s="210" t="e">
        <f t="shared" si="0"/>
        <v>#DIV/0!</v>
      </c>
      <c r="E12" s="250">
        <f>'Overview-Page 1'!J15</f>
        <v>0</v>
      </c>
      <c r="F12" s="210" t="e">
        <f t="shared" si="1"/>
        <v>#DIV/0!</v>
      </c>
      <c r="G12" s="250">
        <f>'Overview-Page 1'!K15</f>
        <v>0</v>
      </c>
      <c r="H12" s="210" t="e">
        <f t="shared" si="2"/>
        <v>#DIV/0!</v>
      </c>
    </row>
    <row r="13" spans="1:8">
      <c r="A13" s="211" t="s">
        <v>298</v>
      </c>
      <c r="B13" s="194"/>
      <c r="C13" s="194"/>
      <c r="D13" s="194"/>
      <c r="E13" s="194"/>
      <c r="F13" s="194"/>
      <c r="G13" s="212"/>
      <c r="H13" s="137"/>
    </row>
    <row r="14" spans="1:8" ht="15" customHeight="1">
      <c r="A14" s="211" t="s">
        <v>229</v>
      </c>
      <c r="B14" s="195"/>
      <c r="C14" s="195"/>
      <c r="D14" s="195"/>
      <c r="E14" s="195"/>
      <c r="F14" s="195"/>
      <c r="G14" s="196"/>
      <c r="H14" s="137"/>
    </row>
    <row r="15" spans="1:8">
      <c r="A15" s="39"/>
      <c r="B15" s="39"/>
      <c r="C15" s="39"/>
      <c r="D15" s="39"/>
      <c r="E15" s="39"/>
      <c r="F15" s="39"/>
      <c r="G15" s="39"/>
      <c r="H15" s="39"/>
    </row>
    <row r="16" spans="1:8">
      <c r="A16" s="213" t="s">
        <v>183</v>
      </c>
      <c r="B16" s="39"/>
      <c r="C16" s="39"/>
      <c r="D16" s="39"/>
      <c r="E16" s="39"/>
      <c r="F16" s="39"/>
      <c r="G16" s="39"/>
      <c r="H16" s="39"/>
    </row>
    <row r="17" spans="1:8">
      <c r="A17" s="138" t="s">
        <v>159</v>
      </c>
      <c r="B17" s="352" t="s">
        <v>110</v>
      </c>
      <c r="C17" s="353">
        <f>'WCS-Page 2'!F11</f>
        <v>1</v>
      </c>
      <c r="D17" s="139" t="s">
        <v>313</v>
      </c>
      <c r="E17" s="353">
        <f>'WCS-Page 2'!G11</f>
        <v>2</v>
      </c>
      <c r="F17" s="139" t="s">
        <v>313</v>
      </c>
      <c r="G17" s="353">
        <f>'WCS-Page 2'!H11</f>
        <v>3</v>
      </c>
      <c r="H17" s="139" t="s">
        <v>313</v>
      </c>
    </row>
    <row r="18" spans="1:8">
      <c r="A18" s="138" t="s">
        <v>158</v>
      </c>
      <c r="B18" s="352"/>
      <c r="C18" s="354"/>
      <c r="D18" s="139" t="s">
        <v>314</v>
      </c>
      <c r="E18" s="354"/>
      <c r="F18" s="139" t="s">
        <v>314</v>
      </c>
      <c r="G18" s="354"/>
      <c r="H18" s="139" t="s">
        <v>314</v>
      </c>
    </row>
    <row r="19" spans="1:8">
      <c r="A19" s="208" t="s">
        <v>112</v>
      </c>
      <c r="B19" s="214">
        <f>'Overview-Page 1'!H77</f>
        <v>0</v>
      </c>
      <c r="C19" s="214" t="e">
        <f>'Rate Calculator-Page 5'!C8</f>
        <v>#DIV/0!</v>
      </c>
      <c r="D19" s="210" t="e">
        <f>(C19-B19)/B19</f>
        <v>#DIV/0!</v>
      </c>
      <c r="E19" s="214" t="e">
        <f>'Rate Calculator-Page 5'!D8</f>
        <v>#DIV/0!</v>
      </c>
      <c r="F19" s="210" t="e">
        <f>(E19-C19)/C19</f>
        <v>#DIV/0!</v>
      </c>
      <c r="G19" s="214" t="e">
        <f>'Rate Calculator-Page 5'!E8</f>
        <v>#DIV/0!</v>
      </c>
      <c r="H19" s="210" t="e">
        <f>(G19-E19)/E19</f>
        <v>#DIV/0!</v>
      </c>
    </row>
    <row r="20" spans="1:8">
      <c r="A20" s="62" t="s">
        <v>111</v>
      </c>
      <c r="B20" s="135">
        <f>'Overview-Page 1'!H81/4</f>
        <v>0</v>
      </c>
      <c r="C20" s="135" t="e">
        <f>'Rate Calculator-Page 5'!C31/4</f>
        <v>#DIV/0!</v>
      </c>
      <c r="D20" s="141" t="e">
        <f>(C20-B20)/B20</f>
        <v>#DIV/0!</v>
      </c>
      <c r="E20" s="135" t="e">
        <f>'Rate Calculator-Page 5'!D31/4</f>
        <v>#DIV/0!</v>
      </c>
      <c r="F20" s="141" t="e">
        <f>(E20-C20)/C20</f>
        <v>#DIV/0!</v>
      </c>
      <c r="G20" s="135" t="e">
        <f>'Rate Calculator-Page 5'!E31/4</f>
        <v>#DIV/0!</v>
      </c>
      <c r="H20" s="141" t="e">
        <f>(G20-E20)/E20</f>
        <v>#DIV/0!</v>
      </c>
    </row>
    <row r="21" spans="1:8">
      <c r="A21" s="208" t="s">
        <v>29</v>
      </c>
      <c r="B21" s="214">
        <f>'Overview-Page 1'!H82/4</f>
        <v>0</v>
      </c>
      <c r="C21" s="214" t="e">
        <f>'Rate Calculator-Page 5'!C42/4</f>
        <v>#DIV/0!</v>
      </c>
      <c r="D21" s="210" t="e">
        <f>(C21-B21)/B21</f>
        <v>#DIV/0!</v>
      </c>
      <c r="E21" s="214" t="e">
        <f>'Rate Calculator-Page 5'!D42/4</f>
        <v>#DIV/0!</v>
      </c>
      <c r="F21" s="210" t="e">
        <f>(E21-C21)/C21</f>
        <v>#DIV/0!</v>
      </c>
      <c r="G21" s="214" t="e">
        <f>'Rate Calculator-Page 5'!E42/4</f>
        <v>#DIV/0!</v>
      </c>
      <c r="H21" s="210" t="e">
        <f>(G21-E21)/E21</f>
        <v>#DIV/0!</v>
      </c>
    </row>
    <row r="22" spans="1:8">
      <c r="A22" s="197" t="s">
        <v>280</v>
      </c>
      <c r="B22" s="135">
        <f t="shared" ref="B22:H22" si="5">SUM(B20:B21)</f>
        <v>0</v>
      </c>
      <c r="C22" s="135" t="e">
        <f t="shared" si="5"/>
        <v>#DIV/0!</v>
      </c>
      <c r="D22" s="42" t="e">
        <f t="shared" si="5"/>
        <v>#DIV/0!</v>
      </c>
      <c r="E22" s="135" t="e">
        <f t="shared" si="5"/>
        <v>#DIV/0!</v>
      </c>
      <c r="F22" s="42" t="e">
        <f t="shared" si="5"/>
        <v>#DIV/0!</v>
      </c>
      <c r="G22" s="135" t="e">
        <f t="shared" si="5"/>
        <v>#DIV/0!</v>
      </c>
      <c r="H22" s="42" t="e">
        <f t="shared" si="5"/>
        <v>#DIV/0!</v>
      </c>
    </row>
    <row r="32" spans="1:8">
      <c r="E32" s="278" t="s">
        <v>288</v>
      </c>
      <c r="F32" s="278"/>
      <c r="G32" s="278"/>
      <c r="H32" s="278"/>
    </row>
  </sheetData>
  <mergeCells count="10">
    <mergeCell ref="E2:H2"/>
    <mergeCell ref="B4:B5"/>
    <mergeCell ref="C4:C5"/>
    <mergeCell ref="E4:E5"/>
    <mergeCell ref="G4:G5"/>
    <mergeCell ref="E32:H32"/>
    <mergeCell ref="B17:B18"/>
    <mergeCell ref="C17:C18"/>
    <mergeCell ref="E17:E18"/>
    <mergeCell ref="G17:G18"/>
  </mergeCells>
  <pageMargins left="0.70866141732283472" right="0.70866141732283472" top="0.74803149606299213" bottom="0.74803149606299213" header="0.31496062992125984" footer="0.31496062992125984"/>
  <pageSetup orientation="landscape" horizontalDpi="4294967293" verticalDpi="4294967293" r:id="rId1"/>
</worksheet>
</file>

<file path=xl/worksheets/sheet8.xml><?xml version="1.0" encoding="utf-8"?>
<worksheet xmlns="http://schemas.openxmlformats.org/spreadsheetml/2006/main" xmlns:r="http://schemas.openxmlformats.org/officeDocument/2006/relationships">
  <dimension ref="A1:G62"/>
  <sheetViews>
    <sheetView workbookViewId="0">
      <selection activeCell="I30" sqref="I30"/>
    </sheetView>
  </sheetViews>
  <sheetFormatPr defaultRowHeight="15"/>
  <cols>
    <col min="3" max="3" width="15.28515625" customWidth="1"/>
    <col min="4" max="4" width="14" customWidth="1"/>
    <col min="5" max="5" width="14.7109375" style="133" customWidth="1"/>
    <col min="6" max="6" width="15.28515625" style="133" customWidth="1"/>
    <col min="7" max="7" width="12.42578125" customWidth="1"/>
  </cols>
  <sheetData>
    <row r="1" spans="1:7">
      <c r="A1" s="207" t="s">
        <v>278</v>
      </c>
      <c r="F1" s="356" t="s">
        <v>281</v>
      </c>
      <c r="G1" s="356"/>
    </row>
    <row r="2" spans="1:7">
      <c r="A2" s="186" t="s">
        <v>92</v>
      </c>
    </row>
    <row r="3" spans="1:7" ht="45">
      <c r="A3" s="105" t="s">
        <v>129</v>
      </c>
      <c r="B3" s="105" t="s">
        <v>130</v>
      </c>
      <c r="C3" s="105" t="s">
        <v>131</v>
      </c>
      <c r="D3" s="106" t="s">
        <v>132</v>
      </c>
      <c r="E3" s="134" t="s">
        <v>111</v>
      </c>
      <c r="F3" s="134" t="s">
        <v>29</v>
      </c>
      <c r="G3" s="105" t="s">
        <v>133</v>
      </c>
    </row>
    <row r="4" spans="1:7">
      <c r="A4" s="108"/>
      <c r="B4" s="42"/>
      <c r="C4" s="42"/>
      <c r="D4" s="42"/>
      <c r="E4" s="135"/>
      <c r="F4" s="135"/>
      <c r="G4" s="42"/>
    </row>
    <row r="5" spans="1:7">
      <c r="A5" s="107" t="s">
        <v>134</v>
      </c>
      <c r="B5" s="108">
        <v>1</v>
      </c>
      <c r="C5" s="109">
        <v>3000</v>
      </c>
      <c r="D5" s="110">
        <f>'Table of Proposed Rates-Page 6'!B6</f>
        <v>0</v>
      </c>
      <c r="E5" s="127">
        <f>'Table of Proposed Rates-Page 6'!$B$7*C5/1000</f>
        <v>0</v>
      </c>
      <c r="F5" s="127">
        <f>'Table of Proposed Rates-Page 6'!$B$8*C5/1000</f>
        <v>0</v>
      </c>
      <c r="G5" s="112">
        <f t="shared" ref="G5:G12" si="0">SUM(D5:F5)</f>
        <v>0</v>
      </c>
    </row>
    <row r="6" spans="1:7">
      <c r="A6" s="107" t="s">
        <v>135</v>
      </c>
      <c r="B6" s="108">
        <v>2</v>
      </c>
      <c r="C6" s="109">
        <v>6000</v>
      </c>
      <c r="D6" s="110">
        <f>D5</f>
        <v>0</v>
      </c>
      <c r="E6" s="127">
        <f>'Table of Proposed Rates-Page 6'!$B$7*C6/1000</f>
        <v>0</v>
      </c>
      <c r="F6" s="127">
        <f>'Table of Proposed Rates-Page 6'!$B$8*C6/1000</f>
        <v>0</v>
      </c>
      <c r="G6" s="112">
        <f t="shared" si="0"/>
        <v>0</v>
      </c>
    </row>
    <row r="7" spans="1:7">
      <c r="A7" s="108">
        <v>1</v>
      </c>
      <c r="B7" s="108">
        <v>4</v>
      </c>
      <c r="C7" s="109">
        <v>12000</v>
      </c>
      <c r="D7" s="110">
        <f t="shared" ref="D7:D12" si="1">D6</f>
        <v>0</v>
      </c>
      <c r="E7" s="127">
        <f>'Table of Proposed Rates-Page 6'!$B$7*C7/1000</f>
        <v>0</v>
      </c>
      <c r="F7" s="127">
        <f>'Table of Proposed Rates-Page 6'!$B$8*C7/1000</f>
        <v>0</v>
      </c>
      <c r="G7" s="112">
        <f t="shared" si="0"/>
        <v>0</v>
      </c>
    </row>
    <row r="8" spans="1:7">
      <c r="A8" s="113">
        <v>1.25</v>
      </c>
      <c r="B8" s="108">
        <v>10</v>
      </c>
      <c r="C8" s="109">
        <v>30000</v>
      </c>
      <c r="D8" s="110">
        <f t="shared" si="1"/>
        <v>0</v>
      </c>
      <c r="E8" s="127">
        <f>'Table of Proposed Rates-Page 6'!$B$7*C8/1000</f>
        <v>0</v>
      </c>
      <c r="F8" s="127">
        <f>'Table of Proposed Rates-Page 6'!$B$8*C8/1000</f>
        <v>0</v>
      </c>
      <c r="G8" s="112">
        <f t="shared" si="0"/>
        <v>0</v>
      </c>
    </row>
    <row r="9" spans="1:7">
      <c r="A9" s="108">
        <v>2</v>
      </c>
      <c r="B9" s="108">
        <v>25</v>
      </c>
      <c r="C9" s="109">
        <v>75000</v>
      </c>
      <c r="D9" s="110">
        <f t="shared" si="1"/>
        <v>0</v>
      </c>
      <c r="E9" s="127">
        <f>'Table of Proposed Rates-Page 6'!$B$7*C9/1000</f>
        <v>0</v>
      </c>
      <c r="F9" s="127">
        <f>'Table of Proposed Rates-Page 6'!$B$8*C9/1000</f>
        <v>0</v>
      </c>
      <c r="G9" s="112">
        <f t="shared" si="0"/>
        <v>0</v>
      </c>
    </row>
    <row r="10" spans="1:7">
      <c r="A10" s="116">
        <v>3</v>
      </c>
      <c r="B10" s="115">
        <v>45</v>
      </c>
      <c r="C10" s="114">
        <v>135000</v>
      </c>
      <c r="D10" s="110">
        <f t="shared" si="1"/>
        <v>0</v>
      </c>
      <c r="E10" s="127">
        <f>'Table of Proposed Rates-Page 6'!$B$7*C10/1000</f>
        <v>0</v>
      </c>
      <c r="F10" s="127">
        <f>'Table of Proposed Rates-Page 6'!$B$8*C10/1000</f>
        <v>0</v>
      </c>
      <c r="G10" s="112">
        <f t="shared" si="0"/>
        <v>0</v>
      </c>
    </row>
    <row r="11" spans="1:7">
      <c r="A11" s="116">
        <v>4</v>
      </c>
      <c r="B11" s="115">
        <v>90</v>
      </c>
      <c r="C11" s="114">
        <v>270000</v>
      </c>
      <c r="D11" s="110">
        <f t="shared" si="1"/>
        <v>0</v>
      </c>
      <c r="E11" s="127">
        <f>'Table of Proposed Rates-Page 6'!$B$7*C11/1000</f>
        <v>0</v>
      </c>
      <c r="F11" s="127">
        <f>'Table of Proposed Rates-Page 6'!$B$8*C11/1000</f>
        <v>0</v>
      </c>
      <c r="G11" s="112">
        <f t="shared" si="0"/>
        <v>0</v>
      </c>
    </row>
    <row r="12" spans="1:7">
      <c r="A12" s="116">
        <v>6</v>
      </c>
      <c r="B12" s="115">
        <v>170</v>
      </c>
      <c r="C12" s="114">
        <v>510000</v>
      </c>
      <c r="D12" s="110">
        <f t="shared" si="1"/>
        <v>0</v>
      </c>
      <c r="E12" s="127">
        <f>'Table of Proposed Rates-Page 6'!$B$7*C12/1000</f>
        <v>0</v>
      </c>
      <c r="F12" s="127">
        <f>'Table of Proposed Rates-Page 6'!$B$8*C12/1000</f>
        <v>0</v>
      </c>
      <c r="G12" s="112">
        <f t="shared" si="0"/>
        <v>0</v>
      </c>
    </row>
    <row r="13" spans="1:7">
      <c r="A13" s="38" t="s">
        <v>136</v>
      </c>
      <c r="B13" s="39"/>
      <c r="C13" s="39"/>
      <c r="D13" s="39"/>
      <c r="E13" s="136"/>
      <c r="F13" s="136"/>
      <c r="G13" s="39"/>
    </row>
    <row r="14" spans="1:7" ht="45">
      <c r="A14" s="105" t="s">
        <v>129</v>
      </c>
      <c r="B14" s="105" t="s">
        <v>130</v>
      </c>
      <c r="C14" s="105" t="s">
        <v>131</v>
      </c>
      <c r="D14" s="106" t="s">
        <v>132</v>
      </c>
      <c r="E14" s="134" t="s">
        <v>111</v>
      </c>
      <c r="F14" s="134" t="s">
        <v>29</v>
      </c>
      <c r="G14" s="105" t="s">
        <v>133</v>
      </c>
    </row>
    <row r="15" spans="1:7">
      <c r="A15" s="107" t="s">
        <v>134</v>
      </c>
      <c r="B15" s="108">
        <v>1</v>
      </c>
      <c r="C15" s="109">
        <v>3000</v>
      </c>
      <c r="D15" s="110" t="e">
        <f>'Table of Proposed Rates-Page 6'!C6</f>
        <v>#DIV/0!</v>
      </c>
      <c r="E15" s="127" t="e">
        <f>'Table of Proposed Rates-Page 6'!$C$7*C15/1000</f>
        <v>#DIV/0!</v>
      </c>
      <c r="F15" s="127" t="e">
        <f>'Table of Proposed Rates-Page 6'!$C$8*C15/1000</f>
        <v>#DIV/0!</v>
      </c>
      <c r="G15" s="112" t="e">
        <f t="shared" ref="G15:G22" si="2">SUM(D15:F15)</f>
        <v>#DIV/0!</v>
      </c>
    </row>
    <row r="16" spans="1:7">
      <c r="A16" s="107" t="s">
        <v>135</v>
      </c>
      <c r="B16" s="108">
        <v>2</v>
      </c>
      <c r="C16" s="109">
        <v>6000</v>
      </c>
      <c r="D16" s="110" t="e">
        <f t="shared" ref="D16:D22" si="3">D15</f>
        <v>#DIV/0!</v>
      </c>
      <c r="E16" s="127" t="e">
        <f>'Table of Proposed Rates-Page 6'!$C$7*C16/1000</f>
        <v>#DIV/0!</v>
      </c>
      <c r="F16" s="127" t="e">
        <f>'Table of Proposed Rates-Page 6'!$C$8*C16/1000</f>
        <v>#DIV/0!</v>
      </c>
      <c r="G16" s="112" t="e">
        <f t="shared" si="2"/>
        <v>#DIV/0!</v>
      </c>
    </row>
    <row r="17" spans="1:7">
      <c r="A17" s="108">
        <v>1</v>
      </c>
      <c r="B17" s="108">
        <v>4</v>
      </c>
      <c r="C17" s="109">
        <v>12000</v>
      </c>
      <c r="D17" s="110" t="e">
        <f t="shared" si="3"/>
        <v>#DIV/0!</v>
      </c>
      <c r="E17" s="127" t="e">
        <f>'Table of Proposed Rates-Page 6'!$C$7*C17/1000</f>
        <v>#DIV/0!</v>
      </c>
      <c r="F17" s="127" t="e">
        <f>'Table of Proposed Rates-Page 6'!$C$8*C17/1000</f>
        <v>#DIV/0!</v>
      </c>
      <c r="G17" s="112" t="e">
        <f t="shared" si="2"/>
        <v>#DIV/0!</v>
      </c>
    </row>
    <row r="18" spans="1:7">
      <c r="A18" s="113">
        <v>1.25</v>
      </c>
      <c r="B18" s="108">
        <v>10</v>
      </c>
      <c r="C18" s="109">
        <v>30000</v>
      </c>
      <c r="D18" s="110" t="e">
        <f t="shared" si="3"/>
        <v>#DIV/0!</v>
      </c>
      <c r="E18" s="127" t="e">
        <f>'Table of Proposed Rates-Page 6'!$C$7*C18/1000</f>
        <v>#DIV/0!</v>
      </c>
      <c r="F18" s="127" t="e">
        <f>'Table of Proposed Rates-Page 6'!$C$8*C18/1000</f>
        <v>#DIV/0!</v>
      </c>
      <c r="G18" s="112" t="e">
        <f t="shared" si="2"/>
        <v>#DIV/0!</v>
      </c>
    </row>
    <row r="19" spans="1:7">
      <c r="A19" s="108">
        <v>2</v>
      </c>
      <c r="B19" s="108">
        <v>25</v>
      </c>
      <c r="C19" s="109">
        <v>75000</v>
      </c>
      <c r="D19" s="110" t="e">
        <f t="shared" si="3"/>
        <v>#DIV/0!</v>
      </c>
      <c r="E19" s="127" t="e">
        <f>'Table of Proposed Rates-Page 6'!$C$7*C19/1000</f>
        <v>#DIV/0!</v>
      </c>
      <c r="F19" s="127" t="e">
        <f>'Table of Proposed Rates-Page 6'!$C$8*C19/1000</f>
        <v>#DIV/0!</v>
      </c>
      <c r="G19" s="112" t="e">
        <f t="shared" si="2"/>
        <v>#DIV/0!</v>
      </c>
    </row>
    <row r="20" spans="1:7">
      <c r="A20" s="116">
        <v>3</v>
      </c>
      <c r="B20" s="115">
        <v>45</v>
      </c>
      <c r="C20" s="114">
        <v>135000</v>
      </c>
      <c r="D20" s="110" t="e">
        <f t="shared" si="3"/>
        <v>#DIV/0!</v>
      </c>
      <c r="E20" s="127" t="e">
        <f>'Table of Proposed Rates-Page 6'!$C$7*C20/1000</f>
        <v>#DIV/0!</v>
      </c>
      <c r="F20" s="127" t="e">
        <f>'Table of Proposed Rates-Page 6'!$C$8*C20/1000</f>
        <v>#DIV/0!</v>
      </c>
      <c r="G20" s="112" t="e">
        <f t="shared" si="2"/>
        <v>#DIV/0!</v>
      </c>
    </row>
    <row r="21" spans="1:7">
      <c r="A21" s="116">
        <v>4</v>
      </c>
      <c r="B21" s="115">
        <v>90</v>
      </c>
      <c r="C21" s="114">
        <v>270000</v>
      </c>
      <c r="D21" s="110" t="e">
        <f t="shared" si="3"/>
        <v>#DIV/0!</v>
      </c>
      <c r="E21" s="127" t="e">
        <f>'Table of Proposed Rates-Page 6'!$C$7*C21/1000</f>
        <v>#DIV/0!</v>
      </c>
      <c r="F21" s="127" t="e">
        <f>'Table of Proposed Rates-Page 6'!$C$8*C21/1000</f>
        <v>#DIV/0!</v>
      </c>
      <c r="G21" s="112" t="e">
        <f t="shared" si="2"/>
        <v>#DIV/0!</v>
      </c>
    </row>
    <row r="22" spans="1:7">
      <c r="A22" s="116">
        <v>6</v>
      </c>
      <c r="B22" s="115">
        <v>170</v>
      </c>
      <c r="C22" s="114">
        <v>510000</v>
      </c>
      <c r="D22" s="110" t="e">
        <f t="shared" si="3"/>
        <v>#DIV/0!</v>
      </c>
      <c r="E22" s="127" t="e">
        <f>'Table of Proposed Rates-Page 6'!$C$7*C22/1000</f>
        <v>#DIV/0!</v>
      </c>
      <c r="F22" s="127" t="e">
        <f>'Table of Proposed Rates-Page 6'!$C$8*C22/1000</f>
        <v>#DIV/0!</v>
      </c>
      <c r="G22" s="112" t="e">
        <f t="shared" si="2"/>
        <v>#DIV/0!</v>
      </c>
    </row>
    <row r="23" spans="1:7" ht="309" customHeight="1">
      <c r="A23" s="251"/>
      <c r="B23" s="252"/>
      <c r="C23" s="253"/>
      <c r="D23" s="254"/>
      <c r="E23" s="255"/>
      <c r="F23" s="255"/>
      <c r="G23" s="256"/>
    </row>
    <row r="24" spans="1:7" ht="15.75" customHeight="1">
      <c r="A24" s="38" t="s">
        <v>137</v>
      </c>
      <c r="B24" s="39"/>
      <c r="C24" s="39"/>
      <c r="D24" s="39"/>
      <c r="E24" s="136"/>
      <c r="F24" s="136"/>
      <c r="G24" s="39"/>
    </row>
    <row r="25" spans="1:7" ht="45">
      <c r="A25" s="105" t="s">
        <v>129</v>
      </c>
      <c r="B25" s="105" t="s">
        <v>130</v>
      </c>
      <c r="C25" s="105" t="s">
        <v>131</v>
      </c>
      <c r="D25" s="106" t="s">
        <v>132</v>
      </c>
      <c r="E25" s="134" t="s">
        <v>111</v>
      </c>
      <c r="F25" s="134" t="s">
        <v>29</v>
      </c>
      <c r="G25" s="105" t="s">
        <v>133</v>
      </c>
    </row>
    <row r="26" spans="1:7">
      <c r="A26" s="107" t="s">
        <v>134</v>
      </c>
      <c r="B26" s="108">
        <v>1</v>
      </c>
      <c r="C26" s="109">
        <v>3000</v>
      </c>
      <c r="D26" s="110" t="e">
        <f>'Table of Proposed Rates-Page 6'!E6</f>
        <v>#DIV/0!</v>
      </c>
      <c r="E26" s="127" t="e">
        <f>'Table of Proposed Rates-Page 6'!$E$7*C26/1000</f>
        <v>#DIV/0!</v>
      </c>
      <c r="F26" s="127" t="e">
        <f>'Table of Proposed Rates-Page 6'!$E$8*C26/1000</f>
        <v>#DIV/0!</v>
      </c>
      <c r="G26" s="112" t="e">
        <f t="shared" ref="G26:G33" si="4">SUM(D26:F26)</f>
        <v>#DIV/0!</v>
      </c>
    </row>
    <row r="27" spans="1:7">
      <c r="A27" s="107" t="s">
        <v>135</v>
      </c>
      <c r="B27" s="108">
        <v>2</v>
      </c>
      <c r="C27" s="109">
        <v>6000</v>
      </c>
      <c r="D27" s="110" t="e">
        <f t="shared" ref="D27:D33" si="5">D26</f>
        <v>#DIV/0!</v>
      </c>
      <c r="E27" s="127" t="e">
        <f>'Table of Proposed Rates-Page 6'!$E$7*C27/1000</f>
        <v>#DIV/0!</v>
      </c>
      <c r="F27" s="127" t="e">
        <f>'Table of Proposed Rates-Page 6'!$E$8*C27/1000</f>
        <v>#DIV/0!</v>
      </c>
      <c r="G27" s="112" t="e">
        <f t="shared" si="4"/>
        <v>#DIV/0!</v>
      </c>
    </row>
    <row r="28" spans="1:7">
      <c r="A28" s="108">
        <v>1</v>
      </c>
      <c r="B28" s="108">
        <v>4</v>
      </c>
      <c r="C28" s="109">
        <v>12000</v>
      </c>
      <c r="D28" s="110" t="e">
        <f t="shared" si="5"/>
        <v>#DIV/0!</v>
      </c>
      <c r="E28" s="127" t="e">
        <f>'Table of Proposed Rates-Page 6'!$E$7*C28/1000</f>
        <v>#DIV/0!</v>
      </c>
      <c r="F28" s="127" t="e">
        <f>'Table of Proposed Rates-Page 6'!$E$8*C28/1000</f>
        <v>#DIV/0!</v>
      </c>
      <c r="G28" s="112" t="e">
        <f t="shared" si="4"/>
        <v>#DIV/0!</v>
      </c>
    </row>
    <row r="29" spans="1:7">
      <c r="A29" s="113">
        <v>1.25</v>
      </c>
      <c r="B29" s="108">
        <v>10</v>
      </c>
      <c r="C29" s="109">
        <v>30000</v>
      </c>
      <c r="D29" s="110" t="e">
        <f t="shared" si="5"/>
        <v>#DIV/0!</v>
      </c>
      <c r="E29" s="127" t="e">
        <f>'Table of Proposed Rates-Page 6'!$E$7*C29/1000</f>
        <v>#DIV/0!</v>
      </c>
      <c r="F29" s="127" t="e">
        <f>'Table of Proposed Rates-Page 6'!$E$8*C29/1000</f>
        <v>#DIV/0!</v>
      </c>
      <c r="G29" s="112" t="e">
        <f t="shared" si="4"/>
        <v>#DIV/0!</v>
      </c>
    </row>
    <row r="30" spans="1:7">
      <c r="A30" s="108">
        <v>2</v>
      </c>
      <c r="B30" s="108">
        <v>25</v>
      </c>
      <c r="C30" s="109">
        <v>75000</v>
      </c>
      <c r="D30" s="110" t="e">
        <f t="shared" si="5"/>
        <v>#DIV/0!</v>
      </c>
      <c r="E30" s="127" t="e">
        <f>'Table of Proposed Rates-Page 6'!$E$7*C30/1000</f>
        <v>#DIV/0!</v>
      </c>
      <c r="F30" s="127" t="e">
        <f>'Table of Proposed Rates-Page 6'!$E$8*C30/1000</f>
        <v>#DIV/0!</v>
      </c>
      <c r="G30" s="112" t="e">
        <f t="shared" si="4"/>
        <v>#DIV/0!</v>
      </c>
    </row>
    <row r="31" spans="1:7">
      <c r="A31" s="116">
        <v>3</v>
      </c>
      <c r="B31" s="115">
        <v>45</v>
      </c>
      <c r="C31" s="114">
        <v>135000</v>
      </c>
      <c r="D31" s="110" t="e">
        <f t="shared" si="5"/>
        <v>#DIV/0!</v>
      </c>
      <c r="E31" s="127" t="e">
        <f>'Table of Proposed Rates-Page 6'!$E$7*C31/1000</f>
        <v>#DIV/0!</v>
      </c>
      <c r="F31" s="127" t="e">
        <f>'Table of Proposed Rates-Page 6'!$E$8*C31/1000</f>
        <v>#DIV/0!</v>
      </c>
      <c r="G31" s="112" t="e">
        <f t="shared" si="4"/>
        <v>#DIV/0!</v>
      </c>
    </row>
    <row r="32" spans="1:7">
      <c r="A32" s="116">
        <v>4</v>
      </c>
      <c r="B32" s="115">
        <v>90</v>
      </c>
      <c r="C32" s="114">
        <v>270000</v>
      </c>
      <c r="D32" s="110" t="e">
        <f t="shared" si="5"/>
        <v>#DIV/0!</v>
      </c>
      <c r="E32" s="127" t="e">
        <f>'Table of Proposed Rates-Page 6'!$E$7*C32/1000</f>
        <v>#DIV/0!</v>
      </c>
      <c r="F32" s="127" t="e">
        <f>'Table of Proposed Rates-Page 6'!$E$8*C32/1000</f>
        <v>#DIV/0!</v>
      </c>
      <c r="G32" s="112" t="e">
        <f t="shared" si="4"/>
        <v>#DIV/0!</v>
      </c>
    </row>
    <row r="33" spans="1:7">
      <c r="A33" s="116">
        <v>6</v>
      </c>
      <c r="B33" s="115">
        <v>170</v>
      </c>
      <c r="C33" s="114">
        <v>510000</v>
      </c>
      <c r="D33" s="110" t="e">
        <f t="shared" si="5"/>
        <v>#DIV/0!</v>
      </c>
      <c r="E33" s="127" t="e">
        <f>'Table of Proposed Rates-Page 6'!$E$7*C33/1000</f>
        <v>#DIV/0!</v>
      </c>
      <c r="F33" s="127" t="e">
        <f>'Table of Proposed Rates-Page 6'!$E$8*C33/1000</f>
        <v>#DIV/0!</v>
      </c>
      <c r="G33" s="112" t="e">
        <f t="shared" si="4"/>
        <v>#DIV/0!</v>
      </c>
    </row>
    <row r="34" spans="1:7">
      <c r="A34" s="38" t="s">
        <v>282</v>
      </c>
      <c r="B34" s="39"/>
      <c r="C34" s="39"/>
      <c r="D34" s="39"/>
      <c r="E34" s="136"/>
      <c r="F34" s="136"/>
      <c r="G34" s="39"/>
    </row>
    <row r="35" spans="1:7" ht="45">
      <c r="A35" s="105" t="s">
        <v>129</v>
      </c>
      <c r="B35" s="105" t="s">
        <v>130</v>
      </c>
      <c r="C35" s="105" t="s">
        <v>131</v>
      </c>
      <c r="D35" s="106" t="s">
        <v>132</v>
      </c>
      <c r="E35" s="134" t="s">
        <v>111</v>
      </c>
      <c r="F35" s="134" t="s">
        <v>29</v>
      </c>
      <c r="G35" s="105" t="s">
        <v>133</v>
      </c>
    </row>
    <row r="36" spans="1:7">
      <c r="A36" s="107" t="s">
        <v>134</v>
      </c>
      <c r="B36" s="108">
        <v>1</v>
      </c>
      <c r="C36" s="109">
        <v>3000</v>
      </c>
      <c r="D36" s="110" t="e">
        <f>'Table of Proposed Rates-Page 6'!G6</f>
        <v>#DIV/0!</v>
      </c>
      <c r="E36" s="127" t="e">
        <f>'Table of Proposed Rates-Page 6'!$G$7*C36/1000</f>
        <v>#DIV/0!</v>
      </c>
      <c r="F36" s="127" t="e">
        <f>'Table of Proposed Rates-Page 6'!$G$8*C36/1000</f>
        <v>#DIV/0!</v>
      </c>
      <c r="G36" s="112" t="e">
        <f t="shared" ref="G36:G43" si="6">SUM(D36:F36)</f>
        <v>#DIV/0!</v>
      </c>
    </row>
    <row r="37" spans="1:7">
      <c r="A37" s="107" t="s">
        <v>135</v>
      </c>
      <c r="B37" s="108">
        <v>2</v>
      </c>
      <c r="C37" s="109">
        <v>6000</v>
      </c>
      <c r="D37" s="110" t="e">
        <f>D36</f>
        <v>#DIV/0!</v>
      </c>
      <c r="E37" s="127" t="e">
        <f>'Table of Proposed Rates-Page 6'!$G$7*C37/1000</f>
        <v>#DIV/0!</v>
      </c>
      <c r="F37" s="127" t="e">
        <f>'Table of Proposed Rates-Page 6'!$G$8*C37/1000</f>
        <v>#DIV/0!</v>
      </c>
      <c r="G37" s="112" t="e">
        <f t="shared" si="6"/>
        <v>#DIV/0!</v>
      </c>
    </row>
    <row r="38" spans="1:7">
      <c r="A38" s="108">
        <v>1</v>
      </c>
      <c r="B38" s="108">
        <v>4</v>
      </c>
      <c r="C38" s="109">
        <v>12000</v>
      </c>
      <c r="D38" s="110" t="e">
        <f t="shared" ref="D38:D43" si="7">D37</f>
        <v>#DIV/0!</v>
      </c>
      <c r="E38" s="127" t="e">
        <f>'Table of Proposed Rates-Page 6'!$G$7*C38/1000</f>
        <v>#DIV/0!</v>
      </c>
      <c r="F38" s="127" t="e">
        <f>'Table of Proposed Rates-Page 6'!$G$8*C38/1000</f>
        <v>#DIV/0!</v>
      </c>
      <c r="G38" s="112" t="e">
        <f t="shared" si="6"/>
        <v>#DIV/0!</v>
      </c>
    </row>
    <row r="39" spans="1:7">
      <c r="A39" s="113">
        <v>1.25</v>
      </c>
      <c r="B39" s="108">
        <v>10</v>
      </c>
      <c r="C39" s="109">
        <v>30000</v>
      </c>
      <c r="D39" s="110" t="e">
        <f t="shared" si="7"/>
        <v>#DIV/0!</v>
      </c>
      <c r="E39" s="127" t="e">
        <f>'Table of Proposed Rates-Page 6'!$G$7*C39/1000</f>
        <v>#DIV/0!</v>
      </c>
      <c r="F39" s="127" t="e">
        <f>'Table of Proposed Rates-Page 6'!$G$8*C39/1000</f>
        <v>#DIV/0!</v>
      </c>
      <c r="G39" s="112" t="e">
        <f t="shared" si="6"/>
        <v>#DIV/0!</v>
      </c>
    </row>
    <row r="40" spans="1:7">
      <c r="A40" s="108">
        <v>2</v>
      </c>
      <c r="B40" s="108">
        <v>25</v>
      </c>
      <c r="C40" s="109">
        <v>75000</v>
      </c>
      <c r="D40" s="110" t="e">
        <f t="shared" si="7"/>
        <v>#DIV/0!</v>
      </c>
      <c r="E40" s="127" t="e">
        <f>'Table of Proposed Rates-Page 6'!$G$7*C40/1000</f>
        <v>#DIV/0!</v>
      </c>
      <c r="F40" s="127" t="e">
        <f>'Table of Proposed Rates-Page 6'!$G$8*C40/1000</f>
        <v>#DIV/0!</v>
      </c>
      <c r="G40" s="112" t="e">
        <f t="shared" si="6"/>
        <v>#DIV/0!</v>
      </c>
    </row>
    <row r="41" spans="1:7">
      <c r="A41" s="116">
        <v>3</v>
      </c>
      <c r="B41" s="115">
        <v>45</v>
      </c>
      <c r="C41" s="114">
        <v>135000</v>
      </c>
      <c r="D41" s="110" t="e">
        <f t="shared" si="7"/>
        <v>#DIV/0!</v>
      </c>
      <c r="E41" s="127" t="e">
        <f>'Table of Proposed Rates-Page 6'!$G$7*C41/1000</f>
        <v>#DIV/0!</v>
      </c>
      <c r="F41" s="127" t="e">
        <f>'Table of Proposed Rates-Page 6'!$G$8*C41/1000</f>
        <v>#DIV/0!</v>
      </c>
      <c r="G41" s="112" t="e">
        <f t="shared" si="6"/>
        <v>#DIV/0!</v>
      </c>
    </row>
    <row r="42" spans="1:7">
      <c r="A42" s="116">
        <v>4</v>
      </c>
      <c r="B42" s="115">
        <v>90</v>
      </c>
      <c r="C42" s="114">
        <v>270000</v>
      </c>
      <c r="D42" s="110" t="e">
        <f t="shared" si="7"/>
        <v>#DIV/0!</v>
      </c>
      <c r="E42" s="127" t="e">
        <f>'Table of Proposed Rates-Page 6'!$G$7*C42/1000</f>
        <v>#DIV/0!</v>
      </c>
      <c r="F42" s="127" t="e">
        <f>'Table of Proposed Rates-Page 6'!$G$8*C42/1000</f>
        <v>#DIV/0!</v>
      </c>
      <c r="G42" s="112" t="e">
        <f t="shared" si="6"/>
        <v>#DIV/0!</v>
      </c>
    </row>
    <row r="43" spans="1:7">
      <c r="A43" s="116">
        <v>6</v>
      </c>
      <c r="B43" s="115">
        <v>170</v>
      </c>
      <c r="C43" s="114">
        <v>510000</v>
      </c>
      <c r="D43" s="110" t="e">
        <f t="shared" si="7"/>
        <v>#DIV/0!</v>
      </c>
      <c r="E43" s="127" t="e">
        <f>'Table of Proposed Rates-Page 6'!$G$7*C43/1000</f>
        <v>#DIV/0!</v>
      </c>
      <c r="F43" s="127" t="e">
        <f>'Table of Proposed Rates-Page 6'!$G$8*C43/1000</f>
        <v>#DIV/0!</v>
      </c>
      <c r="G43" s="112" t="e">
        <f t="shared" si="6"/>
        <v>#DIV/0!</v>
      </c>
    </row>
    <row r="62" spans="4:7">
      <c r="D62" s="278" t="s">
        <v>288</v>
      </c>
      <c r="E62" s="278"/>
      <c r="F62" s="278"/>
      <c r="G62" s="278"/>
    </row>
  </sheetData>
  <mergeCells count="2">
    <mergeCell ref="F1:G1"/>
    <mergeCell ref="D62:G62"/>
  </mergeCells>
  <pageMargins left="0.7" right="0.7" top="0.75" bottom="0.75" header="0.3" footer="0.3"/>
  <pageSetup orientation="portrait" horizontalDpi="4294967293" verticalDpi="4294967293" r:id="rId1"/>
</worksheet>
</file>

<file path=xl/worksheets/sheet9.xml><?xml version="1.0" encoding="utf-8"?>
<worksheet xmlns="http://schemas.openxmlformats.org/spreadsheetml/2006/main" xmlns:r="http://schemas.openxmlformats.org/officeDocument/2006/relationships">
  <dimension ref="A1:K75"/>
  <sheetViews>
    <sheetView topLeftCell="A4" workbookViewId="0">
      <selection activeCell="C75" sqref="C75:F75"/>
    </sheetView>
  </sheetViews>
  <sheetFormatPr defaultRowHeight="15"/>
  <cols>
    <col min="1" max="1" width="24.140625" customWidth="1"/>
    <col min="2" max="2" width="11.5703125" customWidth="1"/>
    <col min="3" max="3" width="15.28515625" customWidth="1"/>
    <col min="4" max="4" width="13.140625" customWidth="1"/>
    <col min="5" max="5" width="12.42578125" customWidth="1"/>
    <col min="6" max="6" width="16.42578125" customWidth="1"/>
    <col min="8" max="8" width="0" hidden="1" customWidth="1"/>
    <col min="9" max="9" width="0" style="131" hidden="1" customWidth="1"/>
    <col min="10" max="10" width="0" hidden="1" customWidth="1"/>
    <col min="11" max="11" width="0" style="131" hidden="1" customWidth="1"/>
  </cols>
  <sheetData>
    <row r="1" spans="1:11">
      <c r="A1" s="207" t="s">
        <v>278</v>
      </c>
      <c r="E1" s="357" t="s">
        <v>283</v>
      </c>
      <c r="F1" s="358"/>
    </row>
    <row r="2" spans="1:11">
      <c r="A2">
        <f>'Financial Projections-Page 3'!F8</f>
        <v>1</v>
      </c>
    </row>
    <row r="3" spans="1:11" ht="45">
      <c r="A3" s="220" t="str">
        <f>'Overview-Page 1'!B32</f>
        <v>Customer description</v>
      </c>
      <c r="B3" s="220" t="str">
        <f>'Overview-Page 1'!A32</f>
        <v>REU/ CUST's</v>
      </c>
      <c r="C3" s="218" t="s">
        <v>112</v>
      </c>
      <c r="D3" s="219" t="s">
        <v>284</v>
      </c>
      <c r="E3" s="218" t="s">
        <v>285</v>
      </c>
      <c r="F3" s="218" t="s">
        <v>280</v>
      </c>
      <c r="H3" s="128" t="s">
        <v>172</v>
      </c>
      <c r="I3" s="132" t="s">
        <v>168</v>
      </c>
      <c r="J3" s="128" t="s">
        <v>173</v>
      </c>
      <c r="K3" s="132" t="s">
        <v>167</v>
      </c>
    </row>
    <row r="4" spans="1:11" ht="30" customHeight="1">
      <c r="A4" s="94" t="str">
        <f>'Overview-Page 1'!B33</f>
        <v>Customer description</v>
      </c>
      <c r="B4" s="221">
        <f>'Overview-Page 1'!A33</f>
        <v>1</v>
      </c>
      <c r="C4" s="111" t="e">
        <f>'Table of Proposed Rates-Page 6'!C6</f>
        <v>#DIV/0!</v>
      </c>
      <c r="D4" s="127" t="e">
        <f>'Table of Proposed Rates-Page 6'!$C$20*B4</f>
        <v>#DIV/0!</v>
      </c>
      <c r="E4" s="127" t="e">
        <f>'Table of Proposed Rates-Page 6'!$C$21*B4</f>
        <v>#DIV/0!</v>
      </c>
      <c r="F4" s="111" t="e">
        <f t="shared" ref="F4:F19" si="0">SUM(C4:E4)</f>
        <v>#DIV/0!</v>
      </c>
      <c r="H4">
        <f>'Overview-Page 1'!E33+'Overview-Page 1'!F33</f>
        <v>0</v>
      </c>
      <c r="I4" s="131" t="e">
        <f>H4*D4*4</f>
        <v>#DIV/0!</v>
      </c>
      <c r="J4">
        <f>'Overview-Page 1'!E33+'Overview-Page 1'!G33</f>
        <v>0</v>
      </c>
      <c r="K4" s="131" t="e">
        <f>J4*E4*4</f>
        <v>#DIV/0!</v>
      </c>
    </row>
    <row r="5" spans="1:11" ht="30" customHeight="1">
      <c r="A5" s="94" t="str">
        <f>'Overview-Page 1'!B34</f>
        <v>Customer description</v>
      </c>
      <c r="B5" s="221">
        <f>'Overview-Page 1'!A34</f>
        <v>1.5</v>
      </c>
      <c r="C5" s="111" t="e">
        <f t="shared" ref="C5:C19" si="1">C4</f>
        <v>#DIV/0!</v>
      </c>
      <c r="D5" s="127" t="e">
        <f>'Table of Proposed Rates-Page 6'!$C$20*B5</f>
        <v>#DIV/0!</v>
      </c>
      <c r="E5" s="127" t="e">
        <f>'Table of Proposed Rates-Page 6'!$C$21*B5</f>
        <v>#DIV/0!</v>
      </c>
      <c r="F5" s="111" t="e">
        <f t="shared" si="0"/>
        <v>#DIV/0!</v>
      </c>
      <c r="H5">
        <f>'Overview-Page 1'!E34+'Overview-Page 1'!F34</f>
        <v>0</v>
      </c>
      <c r="I5" s="131" t="e">
        <f t="shared" ref="I5:I19" si="2">H5*D5*4</f>
        <v>#DIV/0!</v>
      </c>
      <c r="J5">
        <f>'Overview-Page 1'!E34+'Overview-Page 1'!G34</f>
        <v>0</v>
      </c>
      <c r="K5" s="131" t="e">
        <f t="shared" ref="K5:K19" si="3">J5*E5*4</f>
        <v>#DIV/0!</v>
      </c>
    </row>
    <row r="6" spans="1:11" ht="30" customHeight="1">
      <c r="A6" s="94" t="str">
        <f>'Overview-Page 1'!B35</f>
        <v>Customer description</v>
      </c>
      <c r="B6" s="221">
        <f>'Overview-Page 1'!A35</f>
        <v>2</v>
      </c>
      <c r="C6" s="111" t="e">
        <f t="shared" si="1"/>
        <v>#DIV/0!</v>
      </c>
      <c r="D6" s="127" t="e">
        <f>'Table of Proposed Rates-Page 6'!$C$20*B6</f>
        <v>#DIV/0!</v>
      </c>
      <c r="E6" s="127" t="e">
        <f>'Table of Proposed Rates-Page 6'!$C$21*B6</f>
        <v>#DIV/0!</v>
      </c>
      <c r="F6" s="111" t="e">
        <f t="shared" si="0"/>
        <v>#DIV/0!</v>
      </c>
      <c r="H6">
        <f>'Overview-Page 1'!E35+'Overview-Page 1'!F35</f>
        <v>0</v>
      </c>
      <c r="I6" s="131" t="e">
        <f t="shared" si="2"/>
        <v>#DIV/0!</v>
      </c>
      <c r="J6">
        <f>'Overview-Page 1'!E35+'Overview-Page 1'!G35</f>
        <v>0</v>
      </c>
      <c r="K6" s="131" t="e">
        <f t="shared" si="3"/>
        <v>#DIV/0!</v>
      </c>
    </row>
    <row r="7" spans="1:11" ht="30" customHeight="1">
      <c r="A7" s="94" t="str">
        <f>'Overview-Page 1'!B36</f>
        <v>Customer description</v>
      </c>
      <c r="B7" s="221">
        <f>'Overview-Page 1'!A36</f>
        <v>3</v>
      </c>
      <c r="C7" s="111" t="e">
        <f t="shared" si="1"/>
        <v>#DIV/0!</v>
      </c>
      <c r="D7" s="127" t="e">
        <f>'Table of Proposed Rates-Page 6'!$C$20*B7</f>
        <v>#DIV/0!</v>
      </c>
      <c r="E7" s="127" t="e">
        <f>'Table of Proposed Rates-Page 6'!$C$21*B7</f>
        <v>#DIV/0!</v>
      </c>
      <c r="F7" s="111" t="e">
        <f t="shared" si="0"/>
        <v>#DIV/0!</v>
      </c>
      <c r="H7">
        <f>'Overview-Page 1'!E36+'Overview-Page 1'!F36</f>
        <v>0</v>
      </c>
      <c r="I7" s="131" t="e">
        <f t="shared" si="2"/>
        <v>#DIV/0!</v>
      </c>
      <c r="J7">
        <f>'Overview-Page 1'!E36+'Overview-Page 1'!G36</f>
        <v>0</v>
      </c>
      <c r="K7" s="131" t="e">
        <f t="shared" si="3"/>
        <v>#DIV/0!</v>
      </c>
    </row>
    <row r="8" spans="1:11" ht="30" customHeight="1">
      <c r="A8" s="94" t="str">
        <f>'Overview-Page 1'!B37</f>
        <v>Customer description</v>
      </c>
      <c r="B8" s="221">
        <f>'Overview-Page 1'!A37</f>
        <v>4</v>
      </c>
      <c r="C8" s="111" t="e">
        <f t="shared" si="1"/>
        <v>#DIV/0!</v>
      </c>
      <c r="D8" s="127" t="e">
        <f>'Table of Proposed Rates-Page 6'!$C$20*B8</f>
        <v>#DIV/0!</v>
      </c>
      <c r="E8" s="127" t="e">
        <f>'Table of Proposed Rates-Page 6'!$C$21*B8</f>
        <v>#DIV/0!</v>
      </c>
      <c r="F8" s="111" t="e">
        <f t="shared" si="0"/>
        <v>#DIV/0!</v>
      </c>
      <c r="H8">
        <f>'Overview-Page 1'!E37+'Overview-Page 1'!F37</f>
        <v>0</v>
      </c>
      <c r="I8" s="131" t="e">
        <f t="shared" si="2"/>
        <v>#DIV/0!</v>
      </c>
      <c r="J8">
        <f>'Overview-Page 1'!E37+'Overview-Page 1'!G37</f>
        <v>0</v>
      </c>
      <c r="K8" s="131" t="e">
        <f t="shared" si="3"/>
        <v>#DIV/0!</v>
      </c>
    </row>
    <row r="9" spans="1:11" ht="30" customHeight="1">
      <c r="A9" s="94" t="str">
        <f>'Overview-Page 1'!B38</f>
        <v>Customer description</v>
      </c>
      <c r="B9" s="221">
        <f>'Overview-Page 1'!A38</f>
        <v>5</v>
      </c>
      <c r="C9" s="111" t="e">
        <f t="shared" si="1"/>
        <v>#DIV/0!</v>
      </c>
      <c r="D9" s="127" t="e">
        <f>'Table of Proposed Rates-Page 6'!$C$20*B9</f>
        <v>#DIV/0!</v>
      </c>
      <c r="E9" s="127" t="e">
        <f>'Table of Proposed Rates-Page 6'!$C$21*B9</f>
        <v>#DIV/0!</v>
      </c>
      <c r="F9" s="111" t="e">
        <f t="shared" si="0"/>
        <v>#DIV/0!</v>
      </c>
      <c r="H9">
        <f>'Overview-Page 1'!E38+'Overview-Page 1'!F38</f>
        <v>0</v>
      </c>
      <c r="I9" s="131" t="e">
        <f t="shared" si="2"/>
        <v>#DIV/0!</v>
      </c>
      <c r="J9">
        <f>'Overview-Page 1'!E38+'Overview-Page 1'!G38</f>
        <v>0</v>
      </c>
      <c r="K9" s="131" t="e">
        <f t="shared" si="3"/>
        <v>#DIV/0!</v>
      </c>
    </row>
    <row r="10" spans="1:11" ht="30" customHeight="1">
      <c r="A10" s="94" t="str">
        <f>'Overview-Page 1'!B39</f>
        <v>Customer description</v>
      </c>
      <c r="B10" s="221">
        <f>'Overview-Page 1'!A39</f>
        <v>6</v>
      </c>
      <c r="C10" s="111" t="e">
        <f t="shared" si="1"/>
        <v>#DIV/0!</v>
      </c>
      <c r="D10" s="127" t="e">
        <f>'Table of Proposed Rates-Page 6'!$C$20*B10</f>
        <v>#DIV/0!</v>
      </c>
      <c r="E10" s="127" t="e">
        <f>'Table of Proposed Rates-Page 6'!$C$21*B10</f>
        <v>#DIV/0!</v>
      </c>
      <c r="F10" s="111" t="e">
        <f t="shared" si="0"/>
        <v>#DIV/0!</v>
      </c>
      <c r="H10">
        <f>'Overview-Page 1'!E39+'Overview-Page 1'!F39</f>
        <v>0</v>
      </c>
      <c r="I10" s="131" t="e">
        <f t="shared" si="2"/>
        <v>#DIV/0!</v>
      </c>
      <c r="J10">
        <f>'Overview-Page 1'!E39+'Overview-Page 1'!G39</f>
        <v>0</v>
      </c>
      <c r="K10" s="131" t="e">
        <f t="shared" si="3"/>
        <v>#DIV/0!</v>
      </c>
    </row>
    <row r="11" spans="1:11" ht="30" customHeight="1">
      <c r="A11" s="94" t="str">
        <f>'Overview-Page 1'!B40</f>
        <v>Customer description</v>
      </c>
      <c r="B11" s="221">
        <f>'Overview-Page 1'!A40</f>
        <v>7</v>
      </c>
      <c r="C11" s="111" t="e">
        <f t="shared" si="1"/>
        <v>#DIV/0!</v>
      </c>
      <c r="D11" s="127" t="e">
        <f>'Table of Proposed Rates-Page 6'!$C$20*B11</f>
        <v>#DIV/0!</v>
      </c>
      <c r="E11" s="127" t="e">
        <f>'Table of Proposed Rates-Page 6'!$C$21*B11</f>
        <v>#DIV/0!</v>
      </c>
      <c r="F11" s="111" t="e">
        <f t="shared" si="0"/>
        <v>#DIV/0!</v>
      </c>
      <c r="H11">
        <f>'Overview-Page 1'!E40+'Overview-Page 1'!F40</f>
        <v>0</v>
      </c>
      <c r="I11" s="131" t="e">
        <f t="shared" si="2"/>
        <v>#DIV/0!</v>
      </c>
      <c r="J11">
        <f>'Overview-Page 1'!E40+'Overview-Page 1'!G40</f>
        <v>0</v>
      </c>
      <c r="K11" s="131" t="e">
        <f t="shared" si="3"/>
        <v>#DIV/0!</v>
      </c>
    </row>
    <row r="12" spans="1:11" ht="30" customHeight="1">
      <c r="A12" s="94" t="str">
        <f>'Overview-Page 1'!B41</f>
        <v>Customer description</v>
      </c>
      <c r="B12" s="221">
        <f>'Overview-Page 1'!A41</f>
        <v>8</v>
      </c>
      <c r="C12" s="111" t="e">
        <f t="shared" si="1"/>
        <v>#DIV/0!</v>
      </c>
      <c r="D12" s="127" t="e">
        <f>'Table of Proposed Rates-Page 6'!$C$20*B12</f>
        <v>#DIV/0!</v>
      </c>
      <c r="E12" s="127" t="e">
        <f>'Table of Proposed Rates-Page 6'!$C$21*B12</f>
        <v>#DIV/0!</v>
      </c>
      <c r="F12" s="111" t="e">
        <f t="shared" si="0"/>
        <v>#DIV/0!</v>
      </c>
      <c r="H12">
        <f>'Overview-Page 1'!E41+'Overview-Page 1'!F41</f>
        <v>0</v>
      </c>
      <c r="I12" s="131" t="e">
        <f t="shared" si="2"/>
        <v>#DIV/0!</v>
      </c>
      <c r="J12">
        <f>'Overview-Page 1'!E41+'Overview-Page 1'!G41</f>
        <v>0</v>
      </c>
      <c r="K12" s="131" t="e">
        <f t="shared" si="3"/>
        <v>#DIV/0!</v>
      </c>
    </row>
    <row r="13" spans="1:11" ht="30" customHeight="1">
      <c r="A13" s="94" t="str">
        <f>'Overview-Page 1'!B42</f>
        <v>Customer description</v>
      </c>
      <c r="B13" s="221">
        <f>'Overview-Page 1'!A42</f>
        <v>9</v>
      </c>
      <c r="C13" s="111" t="e">
        <f t="shared" si="1"/>
        <v>#DIV/0!</v>
      </c>
      <c r="D13" s="127" t="e">
        <f>'Table of Proposed Rates-Page 6'!$C$20*B13</f>
        <v>#DIV/0!</v>
      </c>
      <c r="E13" s="127" t="e">
        <f>'Table of Proposed Rates-Page 6'!$C$21*B13</f>
        <v>#DIV/0!</v>
      </c>
      <c r="F13" s="111" t="e">
        <f t="shared" si="0"/>
        <v>#DIV/0!</v>
      </c>
      <c r="H13">
        <f>'Overview-Page 1'!E42+'Overview-Page 1'!F42</f>
        <v>0</v>
      </c>
      <c r="I13" s="131" t="e">
        <f t="shared" si="2"/>
        <v>#DIV/0!</v>
      </c>
      <c r="J13">
        <f>'Overview-Page 1'!E42+'Overview-Page 1'!G42</f>
        <v>0</v>
      </c>
      <c r="K13" s="131" t="e">
        <f t="shared" si="3"/>
        <v>#DIV/0!</v>
      </c>
    </row>
    <row r="14" spans="1:11" ht="30" customHeight="1">
      <c r="A14" s="94" t="str">
        <f>'Overview-Page 1'!B43</f>
        <v>Customer description</v>
      </c>
      <c r="B14" s="221">
        <f>'Overview-Page 1'!A43</f>
        <v>10</v>
      </c>
      <c r="C14" s="111" t="e">
        <f t="shared" si="1"/>
        <v>#DIV/0!</v>
      </c>
      <c r="D14" s="127" t="e">
        <f>'Table of Proposed Rates-Page 6'!$C$20*B14</f>
        <v>#DIV/0!</v>
      </c>
      <c r="E14" s="127" t="e">
        <f>'Table of Proposed Rates-Page 6'!$C$21*B14</f>
        <v>#DIV/0!</v>
      </c>
      <c r="F14" s="111" t="e">
        <f t="shared" si="0"/>
        <v>#DIV/0!</v>
      </c>
      <c r="H14">
        <f>'Overview-Page 1'!E43+'Overview-Page 1'!F43</f>
        <v>0</v>
      </c>
      <c r="I14" s="131" t="e">
        <f t="shared" si="2"/>
        <v>#DIV/0!</v>
      </c>
      <c r="J14">
        <f>'Overview-Page 1'!E43+'Overview-Page 1'!G43</f>
        <v>0</v>
      </c>
      <c r="K14" s="131" t="e">
        <f t="shared" si="3"/>
        <v>#DIV/0!</v>
      </c>
    </row>
    <row r="15" spans="1:11" ht="30" customHeight="1">
      <c r="A15" s="94" t="str">
        <f>'Overview-Page 1'!B44</f>
        <v>Customer description</v>
      </c>
      <c r="B15" s="221">
        <f>'Overview-Page 1'!A44</f>
        <v>11</v>
      </c>
      <c r="C15" s="111" t="e">
        <f t="shared" si="1"/>
        <v>#DIV/0!</v>
      </c>
      <c r="D15" s="127" t="e">
        <f>'Table of Proposed Rates-Page 6'!$C$20*B15</f>
        <v>#DIV/0!</v>
      </c>
      <c r="E15" s="127" t="e">
        <f>'Table of Proposed Rates-Page 6'!$C$21*B15</f>
        <v>#DIV/0!</v>
      </c>
      <c r="F15" s="111" t="e">
        <f t="shared" si="0"/>
        <v>#DIV/0!</v>
      </c>
      <c r="H15">
        <f>'Overview-Page 1'!E44+'Overview-Page 1'!F44</f>
        <v>0</v>
      </c>
      <c r="I15" s="131" t="e">
        <f t="shared" si="2"/>
        <v>#DIV/0!</v>
      </c>
      <c r="J15">
        <f>'Overview-Page 1'!E44+'Overview-Page 1'!G44</f>
        <v>0</v>
      </c>
      <c r="K15" s="131" t="e">
        <f t="shared" si="3"/>
        <v>#DIV/0!</v>
      </c>
    </row>
    <row r="16" spans="1:11" ht="30" customHeight="1">
      <c r="A16" s="94" t="str">
        <f>'Overview-Page 1'!B45</f>
        <v>Customer description</v>
      </c>
      <c r="B16" s="221">
        <f>'Overview-Page 1'!A45</f>
        <v>12</v>
      </c>
      <c r="C16" s="111" t="e">
        <f t="shared" si="1"/>
        <v>#DIV/0!</v>
      </c>
      <c r="D16" s="127" t="e">
        <f>'Table of Proposed Rates-Page 6'!$C$20*B16</f>
        <v>#DIV/0!</v>
      </c>
      <c r="E16" s="127" t="e">
        <f>'Table of Proposed Rates-Page 6'!$C$21*B16</f>
        <v>#DIV/0!</v>
      </c>
      <c r="F16" s="111" t="e">
        <f t="shared" si="0"/>
        <v>#DIV/0!</v>
      </c>
      <c r="H16">
        <f>'Overview-Page 1'!E45+'Overview-Page 1'!F45</f>
        <v>0</v>
      </c>
      <c r="I16" s="131" t="e">
        <f t="shared" si="2"/>
        <v>#DIV/0!</v>
      </c>
      <c r="J16">
        <f>'Overview-Page 1'!E45+'Overview-Page 1'!G45</f>
        <v>0</v>
      </c>
      <c r="K16" s="131" t="e">
        <f t="shared" si="3"/>
        <v>#DIV/0!</v>
      </c>
    </row>
    <row r="17" spans="1:11" ht="30" customHeight="1">
      <c r="A17" s="94" t="str">
        <f>'Overview-Page 1'!B46</f>
        <v>Customer description</v>
      </c>
      <c r="B17" s="221">
        <f>'Overview-Page 1'!A46</f>
        <v>13</v>
      </c>
      <c r="C17" s="111" t="e">
        <f t="shared" si="1"/>
        <v>#DIV/0!</v>
      </c>
      <c r="D17" s="127" t="e">
        <f>'Table of Proposed Rates-Page 6'!$C$20*B17</f>
        <v>#DIV/0!</v>
      </c>
      <c r="E17" s="127" t="e">
        <f>'Table of Proposed Rates-Page 6'!$C$21*B17</f>
        <v>#DIV/0!</v>
      </c>
      <c r="F17" s="111" t="e">
        <f t="shared" si="0"/>
        <v>#DIV/0!</v>
      </c>
      <c r="H17">
        <f>'Overview-Page 1'!E46+'Overview-Page 1'!F46</f>
        <v>0</v>
      </c>
      <c r="I17" s="131" t="e">
        <f t="shared" si="2"/>
        <v>#DIV/0!</v>
      </c>
      <c r="J17">
        <f>'Overview-Page 1'!E46+'Overview-Page 1'!G46</f>
        <v>0</v>
      </c>
      <c r="K17" s="131" t="e">
        <f t="shared" si="3"/>
        <v>#DIV/0!</v>
      </c>
    </row>
    <row r="18" spans="1:11" ht="30" customHeight="1">
      <c r="A18" s="94" t="str">
        <f>'Overview-Page 1'!B47</f>
        <v>Customer description</v>
      </c>
      <c r="B18" s="221">
        <f>'Overview-Page 1'!A47</f>
        <v>14</v>
      </c>
      <c r="C18" s="111" t="e">
        <f t="shared" si="1"/>
        <v>#DIV/0!</v>
      </c>
      <c r="D18" s="127" t="e">
        <f>'Table of Proposed Rates-Page 6'!$C$20*B18</f>
        <v>#DIV/0!</v>
      </c>
      <c r="E18" s="127" t="e">
        <f>'Table of Proposed Rates-Page 6'!$C$21*B18</f>
        <v>#DIV/0!</v>
      </c>
      <c r="F18" s="111" t="e">
        <f t="shared" si="0"/>
        <v>#DIV/0!</v>
      </c>
      <c r="H18">
        <f>'Overview-Page 1'!E47+'Overview-Page 1'!F47</f>
        <v>0</v>
      </c>
      <c r="I18" s="131" t="e">
        <f t="shared" si="2"/>
        <v>#DIV/0!</v>
      </c>
      <c r="J18">
        <f>'Overview-Page 1'!E47+'Overview-Page 1'!G47</f>
        <v>0</v>
      </c>
      <c r="K18" s="131" t="e">
        <f t="shared" si="3"/>
        <v>#DIV/0!</v>
      </c>
    </row>
    <row r="19" spans="1:11" ht="30" customHeight="1">
      <c r="A19" s="94" t="str">
        <f>'Overview-Page 1'!B48</f>
        <v>Customer description</v>
      </c>
      <c r="B19" s="221">
        <f>'Overview-Page 1'!A48</f>
        <v>15</v>
      </c>
      <c r="C19" s="111" t="e">
        <f t="shared" si="1"/>
        <v>#DIV/0!</v>
      </c>
      <c r="D19" s="127" t="e">
        <f>'Table of Proposed Rates-Page 6'!$C$20*B19</f>
        <v>#DIV/0!</v>
      </c>
      <c r="E19" s="127" t="e">
        <f>'Table of Proposed Rates-Page 6'!$C$21*B19</f>
        <v>#DIV/0!</v>
      </c>
      <c r="F19" s="111" t="e">
        <f t="shared" si="0"/>
        <v>#DIV/0!</v>
      </c>
      <c r="H19">
        <f>'Overview-Page 1'!E48+'Overview-Page 1'!F48</f>
        <v>0</v>
      </c>
      <c r="I19" s="131" t="e">
        <f t="shared" si="2"/>
        <v>#DIV/0!</v>
      </c>
      <c r="J19">
        <f>'Overview-Page 1'!E48+'Overview-Page 1'!G48</f>
        <v>0</v>
      </c>
      <c r="K19" s="131" t="e">
        <f t="shared" si="3"/>
        <v>#DIV/0!</v>
      </c>
    </row>
    <row r="20" spans="1:11">
      <c r="H20">
        <f>SUM(H4:H19)</f>
        <v>0</v>
      </c>
      <c r="I20" s="131" t="e">
        <f t="shared" ref="I20:K20" si="4">SUM(I4:I19)</f>
        <v>#DIV/0!</v>
      </c>
      <c r="J20">
        <f t="shared" si="4"/>
        <v>0</v>
      </c>
      <c r="K20" s="131" t="e">
        <f t="shared" si="4"/>
        <v>#DIV/0!</v>
      </c>
    </row>
    <row r="21" spans="1:11">
      <c r="A21" s="222" t="s">
        <v>105</v>
      </c>
      <c r="B21" s="222"/>
      <c r="C21" s="222">
        <f>'Overview-Page 1'!I9+'Overview-Page 1'!I10+'Overview-Page 1'!I11</f>
        <v>0</v>
      </c>
      <c r="D21" s="222"/>
      <c r="E21" s="222"/>
      <c r="F21" s="222"/>
    </row>
    <row r="22" spans="1:11">
      <c r="A22" s="222" t="s">
        <v>167</v>
      </c>
      <c r="B22" s="222"/>
      <c r="C22" s="223" t="e">
        <f>C4*C21*4</f>
        <v>#DIV/0!</v>
      </c>
      <c r="D22" s="223" t="e">
        <f>I20</f>
        <v>#DIV/0!</v>
      </c>
      <c r="E22" s="223" t="e">
        <f>K20</f>
        <v>#DIV/0!</v>
      </c>
      <c r="F22" s="223" t="e">
        <f>SUM(C22:E22)</f>
        <v>#DIV/0!</v>
      </c>
    </row>
    <row r="25" spans="1:11">
      <c r="A25">
        <f>'Financial Projections-Page 3'!G8</f>
        <v>2</v>
      </c>
    </row>
    <row r="26" spans="1:11" ht="45">
      <c r="A26" s="220" t="s">
        <v>140</v>
      </c>
      <c r="B26" s="220" t="s">
        <v>286</v>
      </c>
      <c r="C26" s="218" t="s">
        <v>112</v>
      </c>
      <c r="D26" s="219" t="s">
        <v>284</v>
      </c>
      <c r="E26" s="218" t="s">
        <v>285</v>
      </c>
      <c r="F26" s="218" t="s">
        <v>280</v>
      </c>
      <c r="H26" s="128" t="str">
        <f>'Overview-Page 1'!G32</f>
        <v>Sewer Only</v>
      </c>
      <c r="I26" s="132" t="s">
        <v>168</v>
      </c>
      <c r="J26" s="128" t="str">
        <f>'Overview-Page 1'!H32</f>
        <v>Water REU's</v>
      </c>
      <c r="K26" s="132" t="s">
        <v>167</v>
      </c>
    </row>
    <row r="27" spans="1:11" ht="30" customHeight="1">
      <c r="A27" s="94" t="str">
        <f>'Overview-Page 1'!B33</f>
        <v>Customer description</v>
      </c>
      <c r="B27" s="221">
        <f>'Overview-Page 1'!A33</f>
        <v>1</v>
      </c>
      <c r="C27" s="111" t="e">
        <f>'Table of Proposed Rates-Page 6'!E19</f>
        <v>#DIV/0!</v>
      </c>
      <c r="D27" s="127" t="e">
        <f>'Table of Proposed Rates-Page 6'!$E$20*B27</f>
        <v>#DIV/0!</v>
      </c>
      <c r="E27" s="127" t="e">
        <f>'Table of Proposed Rates-Page 6'!$E$21*B27</f>
        <v>#DIV/0!</v>
      </c>
      <c r="F27" s="111" t="e">
        <f t="shared" ref="F27:F42" si="5">SUM(C27:E27)</f>
        <v>#DIV/0!</v>
      </c>
      <c r="H27">
        <f>'Overview-Page 1'!E33+'Overview-Page 1'!F33</f>
        <v>0</v>
      </c>
      <c r="I27" s="131" t="e">
        <f>H27*D27*4</f>
        <v>#DIV/0!</v>
      </c>
      <c r="J27">
        <f>'Overview-Page 1'!E33+'Overview-Page 1'!G33</f>
        <v>0</v>
      </c>
      <c r="K27" s="131" t="e">
        <f>J27*E27*4</f>
        <v>#DIV/0!</v>
      </c>
    </row>
    <row r="28" spans="1:11" ht="30" customHeight="1">
      <c r="A28" s="94" t="str">
        <f>'Overview-Page 1'!B34</f>
        <v>Customer description</v>
      </c>
      <c r="B28" s="221">
        <f>'Overview-Page 1'!A34</f>
        <v>1.5</v>
      </c>
      <c r="C28" s="111" t="e">
        <f t="shared" ref="C28:C42" si="6">C27</f>
        <v>#DIV/0!</v>
      </c>
      <c r="D28" s="127" t="e">
        <f>'Table of Proposed Rates-Page 6'!$E$20*B28</f>
        <v>#DIV/0!</v>
      </c>
      <c r="E28" s="127" t="e">
        <f>'Table of Proposed Rates-Page 6'!$E$21*B28</f>
        <v>#DIV/0!</v>
      </c>
      <c r="F28" s="111" t="e">
        <f t="shared" si="5"/>
        <v>#DIV/0!</v>
      </c>
      <c r="H28">
        <f>'Overview-Page 1'!E34+'Overview-Page 1'!F34</f>
        <v>0</v>
      </c>
      <c r="I28" s="131" t="e">
        <f t="shared" ref="I28:I42" si="7">H28*D28*4</f>
        <v>#DIV/0!</v>
      </c>
      <c r="J28">
        <f>'Overview-Page 1'!E34+'Overview-Page 1'!G34</f>
        <v>0</v>
      </c>
      <c r="K28" s="131" t="e">
        <f t="shared" ref="K28:K42" si="8">J28*E28*4</f>
        <v>#DIV/0!</v>
      </c>
    </row>
    <row r="29" spans="1:11" ht="30" customHeight="1">
      <c r="A29" s="94" t="str">
        <f>'Overview-Page 1'!B35</f>
        <v>Customer description</v>
      </c>
      <c r="B29" s="221">
        <f>'Overview-Page 1'!A35</f>
        <v>2</v>
      </c>
      <c r="C29" s="111" t="e">
        <f t="shared" si="6"/>
        <v>#DIV/0!</v>
      </c>
      <c r="D29" s="127" t="e">
        <f>'Table of Proposed Rates-Page 6'!$E$20*B29</f>
        <v>#DIV/0!</v>
      </c>
      <c r="E29" s="127" t="e">
        <f>'Table of Proposed Rates-Page 6'!$E$21*B29</f>
        <v>#DIV/0!</v>
      </c>
      <c r="F29" s="111" t="e">
        <f t="shared" si="5"/>
        <v>#DIV/0!</v>
      </c>
      <c r="H29">
        <f>'Overview-Page 1'!E35+'Overview-Page 1'!F35</f>
        <v>0</v>
      </c>
      <c r="I29" s="131" t="e">
        <f t="shared" si="7"/>
        <v>#DIV/0!</v>
      </c>
      <c r="J29">
        <f>'Overview-Page 1'!E35+'Overview-Page 1'!G35</f>
        <v>0</v>
      </c>
      <c r="K29" s="131" t="e">
        <f t="shared" si="8"/>
        <v>#DIV/0!</v>
      </c>
    </row>
    <row r="30" spans="1:11" ht="30" customHeight="1">
      <c r="A30" s="94" t="str">
        <f>'Overview-Page 1'!B36</f>
        <v>Customer description</v>
      </c>
      <c r="B30" s="221">
        <f>'Overview-Page 1'!A36</f>
        <v>3</v>
      </c>
      <c r="C30" s="111" t="e">
        <f t="shared" si="6"/>
        <v>#DIV/0!</v>
      </c>
      <c r="D30" s="127" t="e">
        <f>'Table of Proposed Rates-Page 6'!$E$20*B30</f>
        <v>#DIV/0!</v>
      </c>
      <c r="E30" s="127" t="e">
        <f>'Table of Proposed Rates-Page 6'!$E$21*B30</f>
        <v>#DIV/0!</v>
      </c>
      <c r="F30" s="111" t="e">
        <f t="shared" si="5"/>
        <v>#DIV/0!</v>
      </c>
      <c r="H30">
        <f>'Overview-Page 1'!E36+'Overview-Page 1'!F36</f>
        <v>0</v>
      </c>
      <c r="I30" s="131" t="e">
        <f t="shared" si="7"/>
        <v>#DIV/0!</v>
      </c>
      <c r="J30">
        <f>'Overview-Page 1'!E36+'Overview-Page 1'!G36</f>
        <v>0</v>
      </c>
      <c r="K30" s="131" t="e">
        <f t="shared" si="8"/>
        <v>#DIV/0!</v>
      </c>
    </row>
    <row r="31" spans="1:11" ht="30" customHeight="1">
      <c r="A31" s="94" t="str">
        <f>'Overview-Page 1'!B37</f>
        <v>Customer description</v>
      </c>
      <c r="B31" s="221">
        <f>'Overview-Page 1'!A37</f>
        <v>4</v>
      </c>
      <c r="C31" s="111" t="e">
        <f t="shared" si="6"/>
        <v>#DIV/0!</v>
      </c>
      <c r="D31" s="127" t="e">
        <f>'Table of Proposed Rates-Page 6'!$E$20*B31</f>
        <v>#DIV/0!</v>
      </c>
      <c r="E31" s="127" t="e">
        <f>'Table of Proposed Rates-Page 6'!$E$21*B31</f>
        <v>#DIV/0!</v>
      </c>
      <c r="F31" s="111" t="e">
        <f t="shared" si="5"/>
        <v>#DIV/0!</v>
      </c>
      <c r="H31">
        <f>'Overview-Page 1'!E37+'Overview-Page 1'!F37</f>
        <v>0</v>
      </c>
      <c r="I31" s="131" t="e">
        <f t="shared" si="7"/>
        <v>#DIV/0!</v>
      </c>
      <c r="J31">
        <f>'Overview-Page 1'!E37+'Overview-Page 1'!G37</f>
        <v>0</v>
      </c>
      <c r="K31" s="131" t="e">
        <f t="shared" si="8"/>
        <v>#DIV/0!</v>
      </c>
    </row>
    <row r="32" spans="1:11" ht="30" customHeight="1">
      <c r="A32" s="94" t="str">
        <f>'Overview-Page 1'!B38</f>
        <v>Customer description</v>
      </c>
      <c r="B32" s="221">
        <f>'Overview-Page 1'!A38</f>
        <v>5</v>
      </c>
      <c r="C32" s="111" t="e">
        <f t="shared" si="6"/>
        <v>#DIV/0!</v>
      </c>
      <c r="D32" s="127" t="e">
        <f>'Table of Proposed Rates-Page 6'!$E$20*B32</f>
        <v>#DIV/0!</v>
      </c>
      <c r="E32" s="127" t="e">
        <f>'Table of Proposed Rates-Page 6'!$E$21*B32</f>
        <v>#DIV/0!</v>
      </c>
      <c r="F32" s="111" t="e">
        <f t="shared" si="5"/>
        <v>#DIV/0!</v>
      </c>
      <c r="H32">
        <f>'Overview-Page 1'!E38+'Overview-Page 1'!F38</f>
        <v>0</v>
      </c>
      <c r="I32" s="131" t="e">
        <f t="shared" si="7"/>
        <v>#DIV/0!</v>
      </c>
      <c r="J32">
        <f>'Overview-Page 1'!E38+'Overview-Page 1'!G38</f>
        <v>0</v>
      </c>
      <c r="K32" s="131" t="e">
        <f t="shared" si="8"/>
        <v>#DIV/0!</v>
      </c>
    </row>
    <row r="33" spans="1:11" ht="30" customHeight="1">
      <c r="A33" s="94" t="str">
        <f>'Overview-Page 1'!B39</f>
        <v>Customer description</v>
      </c>
      <c r="B33" s="221">
        <f>'Overview-Page 1'!A39</f>
        <v>6</v>
      </c>
      <c r="C33" s="111" t="e">
        <f t="shared" si="6"/>
        <v>#DIV/0!</v>
      </c>
      <c r="D33" s="127" t="e">
        <f>'Table of Proposed Rates-Page 6'!$E$20*B33</f>
        <v>#DIV/0!</v>
      </c>
      <c r="E33" s="127" t="e">
        <f>'Table of Proposed Rates-Page 6'!$E$21*B33</f>
        <v>#DIV/0!</v>
      </c>
      <c r="F33" s="111" t="e">
        <f t="shared" si="5"/>
        <v>#DIV/0!</v>
      </c>
      <c r="H33">
        <f>'Overview-Page 1'!E39+'Overview-Page 1'!F39</f>
        <v>0</v>
      </c>
      <c r="I33" s="131" t="e">
        <f t="shared" si="7"/>
        <v>#DIV/0!</v>
      </c>
      <c r="J33">
        <f>'Overview-Page 1'!E39+'Overview-Page 1'!G39</f>
        <v>0</v>
      </c>
      <c r="K33" s="131" t="e">
        <f t="shared" si="8"/>
        <v>#DIV/0!</v>
      </c>
    </row>
    <row r="34" spans="1:11" ht="30" customHeight="1">
      <c r="A34" s="94" t="str">
        <f>'Overview-Page 1'!B40</f>
        <v>Customer description</v>
      </c>
      <c r="B34" s="221">
        <f>'Overview-Page 1'!A40</f>
        <v>7</v>
      </c>
      <c r="C34" s="111" t="e">
        <f t="shared" si="6"/>
        <v>#DIV/0!</v>
      </c>
      <c r="D34" s="127" t="e">
        <f>'Table of Proposed Rates-Page 6'!$E$20*B34</f>
        <v>#DIV/0!</v>
      </c>
      <c r="E34" s="127" t="e">
        <f>'Table of Proposed Rates-Page 6'!$E$21*B34</f>
        <v>#DIV/0!</v>
      </c>
      <c r="F34" s="111" t="e">
        <f t="shared" si="5"/>
        <v>#DIV/0!</v>
      </c>
      <c r="H34">
        <f>'Overview-Page 1'!E40+'Overview-Page 1'!F40</f>
        <v>0</v>
      </c>
      <c r="I34" s="131" t="e">
        <f t="shared" si="7"/>
        <v>#DIV/0!</v>
      </c>
      <c r="J34">
        <f>'Overview-Page 1'!E40+'Overview-Page 1'!G40</f>
        <v>0</v>
      </c>
      <c r="K34" s="131" t="e">
        <f t="shared" si="8"/>
        <v>#DIV/0!</v>
      </c>
    </row>
    <row r="35" spans="1:11" ht="30" customHeight="1">
      <c r="A35" s="94" t="str">
        <f>'Overview-Page 1'!B41</f>
        <v>Customer description</v>
      </c>
      <c r="B35" s="221">
        <f>'Overview-Page 1'!A41</f>
        <v>8</v>
      </c>
      <c r="C35" s="111" t="e">
        <f t="shared" si="6"/>
        <v>#DIV/0!</v>
      </c>
      <c r="D35" s="127" t="e">
        <f>'Table of Proposed Rates-Page 6'!$E$20*B35</f>
        <v>#DIV/0!</v>
      </c>
      <c r="E35" s="127" t="e">
        <f>'Table of Proposed Rates-Page 6'!$E$21*B35</f>
        <v>#DIV/0!</v>
      </c>
      <c r="F35" s="111" t="e">
        <f t="shared" si="5"/>
        <v>#DIV/0!</v>
      </c>
      <c r="H35">
        <f>'Overview-Page 1'!E41+'Overview-Page 1'!F41</f>
        <v>0</v>
      </c>
      <c r="I35" s="131" t="e">
        <f t="shared" si="7"/>
        <v>#DIV/0!</v>
      </c>
      <c r="J35">
        <f>'Overview-Page 1'!E41+'Overview-Page 1'!G41</f>
        <v>0</v>
      </c>
      <c r="K35" s="131" t="e">
        <f t="shared" si="8"/>
        <v>#DIV/0!</v>
      </c>
    </row>
    <row r="36" spans="1:11" ht="30" customHeight="1">
      <c r="A36" s="94" t="str">
        <f>'Overview-Page 1'!B42</f>
        <v>Customer description</v>
      </c>
      <c r="B36" s="221">
        <f>'Overview-Page 1'!A42</f>
        <v>9</v>
      </c>
      <c r="C36" s="111" t="e">
        <f t="shared" si="6"/>
        <v>#DIV/0!</v>
      </c>
      <c r="D36" s="127" t="e">
        <f>'Table of Proposed Rates-Page 6'!$E$20*B36</f>
        <v>#DIV/0!</v>
      </c>
      <c r="E36" s="127" t="e">
        <f>'Table of Proposed Rates-Page 6'!$E$21*B36</f>
        <v>#DIV/0!</v>
      </c>
      <c r="F36" s="111" t="e">
        <f t="shared" si="5"/>
        <v>#DIV/0!</v>
      </c>
      <c r="H36">
        <f>'Overview-Page 1'!E42+'Overview-Page 1'!F42</f>
        <v>0</v>
      </c>
      <c r="I36" s="131" t="e">
        <f t="shared" si="7"/>
        <v>#DIV/0!</v>
      </c>
      <c r="J36">
        <f>'Overview-Page 1'!E42+'Overview-Page 1'!G42</f>
        <v>0</v>
      </c>
      <c r="K36" s="131" t="e">
        <f t="shared" si="8"/>
        <v>#DIV/0!</v>
      </c>
    </row>
    <row r="37" spans="1:11" ht="30" customHeight="1">
      <c r="A37" s="94" t="str">
        <f>'Overview-Page 1'!B43</f>
        <v>Customer description</v>
      </c>
      <c r="B37" s="221">
        <f>'Overview-Page 1'!A43</f>
        <v>10</v>
      </c>
      <c r="C37" s="111" t="e">
        <f t="shared" si="6"/>
        <v>#DIV/0!</v>
      </c>
      <c r="D37" s="127" t="e">
        <f>'Table of Proposed Rates-Page 6'!$E$20*B37</f>
        <v>#DIV/0!</v>
      </c>
      <c r="E37" s="127" t="e">
        <f>'Table of Proposed Rates-Page 6'!$E$21*B37</f>
        <v>#DIV/0!</v>
      </c>
      <c r="F37" s="111" t="e">
        <f t="shared" si="5"/>
        <v>#DIV/0!</v>
      </c>
      <c r="H37">
        <f>'Overview-Page 1'!E43+'Overview-Page 1'!F43</f>
        <v>0</v>
      </c>
      <c r="I37" s="131" t="e">
        <f t="shared" si="7"/>
        <v>#DIV/0!</v>
      </c>
      <c r="J37">
        <f>'Overview-Page 1'!E43+'Overview-Page 1'!G43</f>
        <v>0</v>
      </c>
      <c r="K37" s="131" t="e">
        <f t="shared" si="8"/>
        <v>#DIV/0!</v>
      </c>
    </row>
    <row r="38" spans="1:11" ht="30" customHeight="1">
      <c r="A38" s="94" t="str">
        <f>'Overview-Page 1'!B44</f>
        <v>Customer description</v>
      </c>
      <c r="B38" s="221">
        <f>'Overview-Page 1'!A44</f>
        <v>11</v>
      </c>
      <c r="C38" s="111" t="e">
        <f t="shared" si="6"/>
        <v>#DIV/0!</v>
      </c>
      <c r="D38" s="127" t="e">
        <f>'Table of Proposed Rates-Page 6'!$E$20*B38</f>
        <v>#DIV/0!</v>
      </c>
      <c r="E38" s="127" t="e">
        <f>'Table of Proposed Rates-Page 6'!$E$21*B38</f>
        <v>#DIV/0!</v>
      </c>
      <c r="F38" s="111" t="e">
        <f t="shared" si="5"/>
        <v>#DIV/0!</v>
      </c>
      <c r="H38">
        <f>'Overview-Page 1'!E44+'Overview-Page 1'!F44</f>
        <v>0</v>
      </c>
      <c r="I38" s="131" t="e">
        <f t="shared" si="7"/>
        <v>#DIV/0!</v>
      </c>
      <c r="J38">
        <f>'Overview-Page 1'!E44+'Overview-Page 1'!G44</f>
        <v>0</v>
      </c>
      <c r="K38" s="131" t="e">
        <f t="shared" si="8"/>
        <v>#DIV/0!</v>
      </c>
    </row>
    <row r="39" spans="1:11" ht="30" customHeight="1">
      <c r="A39" s="94" t="str">
        <f>'Overview-Page 1'!B45</f>
        <v>Customer description</v>
      </c>
      <c r="B39" s="221">
        <f>'Overview-Page 1'!A45</f>
        <v>12</v>
      </c>
      <c r="C39" s="111" t="e">
        <f t="shared" si="6"/>
        <v>#DIV/0!</v>
      </c>
      <c r="D39" s="127" t="e">
        <f>'Table of Proposed Rates-Page 6'!$E$20*B39</f>
        <v>#DIV/0!</v>
      </c>
      <c r="E39" s="127" t="e">
        <f>'Table of Proposed Rates-Page 6'!$E$21*B39</f>
        <v>#DIV/0!</v>
      </c>
      <c r="F39" s="111" t="e">
        <f t="shared" si="5"/>
        <v>#DIV/0!</v>
      </c>
      <c r="H39">
        <f>'Overview-Page 1'!E45+'Overview-Page 1'!F45</f>
        <v>0</v>
      </c>
      <c r="I39" s="131" t="e">
        <f t="shared" si="7"/>
        <v>#DIV/0!</v>
      </c>
      <c r="J39">
        <f>'Overview-Page 1'!E45+'Overview-Page 1'!G45</f>
        <v>0</v>
      </c>
      <c r="K39" s="131" t="e">
        <f t="shared" si="8"/>
        <v>#DIV/0!</v>
      </c>
    </row>
    <row r="40" spans="1:11" ht="30" customHeight="1">
      <c r="A40" s="94" t="str">
        <f>'Overview-Page 1'!B46</f>
        <v>Customer description</v>
      </c>
      <c r="B40" s="221">
        <f>'Overview-Page 1'!A46</f>
        <v>13</v>
      </c>
      <c r="C40" s="111" t="e">
        <f t="shared" si="6"/>
        <v>#DIV/0!</v>
      </c>
      <c r="D40" s="127" t="e">
        <f>'Table of Proposed Rates-Page 6'!$E$20*B40</f>
        <v>#DIV/0!</v>
      </c>
      <c r="E40" s="127" t="e">
        <f>'Table of Proposed Rates-Page 6'!$E$21*B40</f>
        <v>#DIV/0!</v>
      </c>
      <c r="F40" s="111" t="e">
        <f t="shared" si="5"/>
        <v>#DIV/0!</v>
      </c>
      <c r="H40">
        <f>'Overview-Page 1'!E46+'Overview-Page 1'!F46</f>
        <v>0</v>
      </c>
      <c r="I40" s="131" t="e">
        <f t="shared" si="7"/>
        <v>#DIV/0!</v>
      </c>
      <c r="J40">
        <f>'Overview-Page 1'!E46+'Overview-Page 1'!G46</f>
        <v>0</v>
      </c>
      <c r="K40" s="131" t="e">
        <f t="shared" si="8"/>
        <v>#DIV/0!</v>
      </c>
    </row>
    <row r="41" spans="1:11" ht="30" customHeight="1">
      <c r="A41" s="94" t="str">
        <f>'Overview-Page 1'!B47</f>
        <v>Customer description</v>
      </c>
      <c r="B41" s="221">
        <f>'Overview-Page 1'!A47</f>
        <v>14</v>
      </c>
      <c r="C41" s="111" t="e">
        <f t="shared" si="6"/>
        <v>#DIV/0!</v>
      </c>
      <c r="D41" s="127" t="e">
        <f>'Table of Proposed Rates-Page 6'!$E$20*B41</f>
        <v>#DIV/0!</v>
      </c>
      <c r="E41" s="127" t="e">
        <f>'Table of Proposed Rates-Page 6'!$E$21*B41</f>
        <v>#DIV/0!</v>
      </c>
      <c r="F41" s="111" t="e">
        <f t="shared" si="5"/>
        <v>#DIV/0!</v>
      </c>
      <c r="H41">
        <f>'Overview-Page 1'!E47+'Overview-Page 1'!F47</f>
        <v>0</v>
      </c>
      <c r="I41" s="131" t="e">
        <f t="shared" si="7"/>
        <v>#DIV/0!</v>
      </c>
      <c r="J41">
        <f>'Overview-Page 1'!E47+'Overview-Page 1'!G47</f>
        <v>0</v>
      </c>
      <c r="K41" s="131" t="e">
        <f t="shared" si="8"/>
        <v>#DIV/0!</v>
      </c>
    </row>
    <row r="42" spans="1:11" ht="30" customHeight="1">
      <c r="A42" s="94" t="str">
        <f>'Overview-Page 1'!B48</f>
        <v>Customer description</v>
      </c>
      <c r="B42" s="221">
        <f>'Overview-Page 1'!A48</f>
        <v>15</v>
      </c>
      <c r="C42" s="111" t="e">
        <f t="shared" si="6"/>
        <v>#DIV/0!</v>
      </c>
      <c r="D42" s="127" t="e">
        <f>'Table of Proposed Rates-Page 6'!$E$20*B42</f>
        <v>#DIV/0!</v>
      </c>
      <c r="E42" s="127" t="e">
        <f>'Table of Proposed Rates-Page 6'!$E$21*B42</f>
        <v>#DIV/0!</v>
      </c>
      <c r="F42" s="111" t="e">
        <f t="shared" si="5"/>
        <v>#DIV/0!</v>
      </c>
      <c r="H42">
        <f>'Overview-Page 1'!E48+'Overview-Page 1'!F48</f>
        <v>0</v>
      </c>
      <c r="I42" s="131" t="e">
        <f t="shared" si="7"/>
        <v>#DIV/0!</v>
      </c>
      <c r="J42">
        <f>'Overview-Page 1'!E48+'Overview-Page 1'!G48</f>
        <v>0</v>
      </c>
      <c r="K42" s="131" t="e">
        <f t="shared" si="8"/>
        <v>#DIV/0!</v>
      </c>
    </row>
    <row r="43" spans="1:11">
      <c r="H43">
        <f>SUM(H27:H42)</f>
        <v>0</v>
      </c>
      <c r="I43" s="131" t="e">
        <f t="shared" ref="I43" si="9">SUM(I27:I42)</f>
        <v>#DIV/0!</v>
      </c>
      <c r="J43">
        <f t="shared" ref="J43" si="10">SUM(J27:J42)</f>
        <v>0</v>
      </c>
      <c r="K43" s="131" t="e">
        <f t="shared" ref="K43" si="11">SUM(K27:K42)</f>
        <v>#DIV/0!</v>
      </c>
    </row>
    <row r="44" spans="1:11">
      <c r="A44" s="222" t="s">
        <v>105</v>
      </c>
      <c r="B44" s="222"/>
      <c r="C44" s="222">
        <f>C21</f>
        <v>0</v>
      </c>
      <c r="D44" s="222"/>
      <c r="E44" s="222"/>
      <c r="F44" s="222"/>
    </row>
    <row r="45" spans="1:11">
      <c r="A45" s="222" t="s">
        <v>167</v>
      </c>
      <c r="B45" s="222"/>
      <c r="C45" s="223" t="e">
        <f>C27*C44*4</f>
        <v>#DIV/0!</v>
      </c>
      <c r="D45" s="223" t="e">
        <f>I43</f>
        <v>#DIV/0!</v>
      </c>
      <c r="E45" s="223" t="e">
        <f>K43</f>
        <v>#DIV/0!</v>
      </c>
      <c r="F45" s="223" t="e">
        <f>SUM(C45:E45)</f>
        <v>#DIV/0!</v>
      </c>
    </row>
    <row r="48" spans="1:11">
      <c r="A48">
        <f>'Financial Projections-Page 3'!H8</f>
        <v>3</v>
      </c>
    </row>
    <row r="49" spans="1:11" ht="45">
      <c r="A49" s="220" t="s">
        <v>140</v>
      </c>
      <c r="B49" s="220" t="s">
        <v>286</v>
      </c>
      <c r="C49" s="218" t="s">
        <v>112</v>
      </c>
      <c r="D49" s="219" t="s">
        <v>284</v>
      </c>
      <c r="E49" s="218" t="s">
        <v>285</v>
      </c>
      <c r="F49" s="218" t="s">
        <v>280</v>
      </c>
      <c r="H49" s="128" t="str">
        <f>'Overview-Page 1'!G32</f>
        <v>Sewer Only</v>
      </c>
      <c r="I49" s="132" t="s">
        <v>168</v>
      </c>
      <c r="J49" s="128" t="str">
        <f>'Overview-Page 1'!H32</f>
        <v>Water REU's</v>
      </c>
      <c r="K49" s="132" t="s">
        <v>167</v>
      </c>
    </row>
    <row r="50" spans="1:11" ht="30" customHeight="1">
      <c r="A50" s="94" t="str">
        <f>'Overview-Page 1'!B33</f>
        <v>Customer description</v>
      </c>
      <c r="B50" s="221">
        <f>'Overview-Page 1'!A33</f>
        <v>1</v>
      </c>
      <c r="C50" s="111" t="e">
        <f>'Table of Proposed Rates-Page 6'!G19</f>
        <v>#DIV/0!</v>
      </c>
      <c r="D50" s="127" t="e">
        <f>'Table of Proposed Rates-Page 6'!$G$20*B50</f>
        <v>#DIV/0!</v>
      </c>
      <c r="E50" s="127" t="e">
        <f>'Table of Proposed Rates-Page 6'!$G$21*B50</f>
        <v>#DIV/0!</v>
      </c>
      <c r="F50" s="111" t="e">
        <f t="shared" ref="F50:F65" si="12">SUM(C50:E50)</f>
        <v>#DIV/0!</v>
      </c>
      <c r="H50">
        <f>'Overview-Page 1'!E33+'Overview-Page 1'!F33</f>
        <v>0</v>
      </c>
      <c r="I50" s="131" t="e">
        <f>H50*D50*4</f>
        <v>#DIV/0!</v>
      </c>
      <c r="J50">
        <f>'Overview-Page 1'!E33+'Overview-Page 1'!G33</f>
        <v>0</v>
      </c>
      <c r="K50" s="131" t="e">
        <f>J50*E50*4</f>
        <v>#DIV/0!</v>
      </c>
    </row>
    <row r="51" spans="1:11" ht="30" customHeight="1">
      <c r="A51" s="94" t="str">
        <f>'Overview-Page 1'!B34</f>
        <v>Customer description</v>
      </c>
      <c r="B51" s="221">
        <f>'Overview-Page 1'!A34</f>
        <v>1.5</v>
      </c>
      <c r="C51" s="111" t="e">
        <f t="shared" ref="C51:C65" si="13">C50</f>
        <v>#DIV/0!</v>
      </c>
      <c r="D51" s="127" t="e">
        <f>'Table of Proposed Rates-Page 6'!$G$20*B51</f>
        <v>#DIV/0!</v>
      </c>
      <c r="E51" s="127" t="e">
        <f>'Table of Proposed Rates-Page 6'!$G$21*B51</f>
        <v>#DIV/0!</v>
      </c>
      <c r="F51" s="111" t="e">
        <f t="shared" si="12"/>
        <v>#DIV/0!</v>
      </c>
      <c r="H51">
        <f>'Overview-Page 1'!E34+'Overview-Page 1'!F34</f>
        <v>0</v>
      </c>
      <c r="I51" s="131" t="e">
        <f t="shared" ref="I51:I65" si="14">H51*D51*4</f>
        <v>#DIV/0!</v>
      </c>
      <c r="J51">
        <f>'Overview-Page 1'!E34+'Overview-Page 1'!G34</f>
        <v>0</v>
      </c>
      <c r="K51" s="131" t="e">
        <f t="shared" ref="K51:K65" si="15">J51*E51*4</f>
        <v>#DIV/0!</v>
      </c>
    </row>
    <row r="52" spans="1:11" ht="30" customHeight="1">
      <c r="A52" s="94" t="str">
        <f>'Overview-Page 1'!B35</f>
        <v>Customer description</v>
      </c>
      <c r="B52" s="221">
        <f>'Overview-Page 1'!A35</f>
        <v>2</v>
      </c>
      <c r="C52" s="111" t="e">
        <f t="shared" si="13"/>
        <v>#DIV/0!</v>
      </c>
      <c r="D52" s="127" t="e">
        <f>'Table of Proposed Rates-Page 6'!$G$20*B52</f>
        <v>#DIV/0!</v>
      </c>
      <c r="E52" s="127" t="e">
        <f>'Table of Proposed Rates-Page 6'!$G$21*B52</f>
        <v>#DIV/0!</v>
      </c>
      <c r="F52" s="111" t="e">
        <f t="shared" si="12"/>
        <v>#DIV/0!</v>
      </c>
      <c r="H52">
        <f>'Overview-Page 1'!E35+'Overview-Page 1'!F35</f>
        <v>0</v>
      </c>
      <c r="I52" s="131" t="e">
        <f t="shared" si="14"/>
        <v>#DIV/0!</v>
      </c>
      <c r="J52">
        <f>'Overview-Page 1'!E35+'Overview-Page 1'!G35</f>
        <v>0</v>
      </c>
      <c r="K52" s="131" t="e">
        <f t="shared" si="15"/>
        <v>#DIV/0!</v>
      </c>
    </row>
    <row r="53" spans="1:11" ht="30" customHeight="1">
      <c r="A53" s="94" t="str">
        <f>'Overview-Page 1'!B36</f>
        <v>Customer description</v>
      </c>
      <c r="B53" s="221">
        <f>'Overview-Page 1'!A36</f>
        <v>3</v>
      </c>
      <c r="C53" s="111" t="e">
        <f t="shared" si="13"/>
        <v>#DIV/0!</v>
      </c>
      <c r="D53" s="127" t="e">
        <f>'Table of Proposed Rates-Page 6'!$G$20*B53</f>
        <v>#DIV/0!</v>
      </c>
      <c r="E53" s="127" t="e">
        <f>'Table of Proposed Rates-Page 6'!$G$21*B53</f>
        <v>#DIV/0!</v>
      </c>
      <c r="F53" s="111" t="e">
        <f t="shared" si="12"/>
        <v>#DIV/0!</v>
      </c>
      <c r="H53">
        <f>'Overview-Page 1'!E36+'Overview-Page 1'!F36</f>
        <v>0</v>
      </c>
      <c r="I53" s="131" t="e">
        <f t="shared" si="14"/>
        <v>#DIV/0!</v>
      </c>
      <c r="J53">
        <f>'Overview-Page 1'!E36+'Overview-Page 1'!G36</f>
        <v>0</v>
      </c>
      <c r="K53" s="131" t="e">
        <f t="shared" si="15"/>
        <v>#DIV/0!</v>
      </c>
    </row>
    <row r="54" spans="1:11" ht="30" customHeight="1">
      <c r="A54" s="94" t="str">
        <f>'Overview-Page 1'!B37</f>
        <v>Customer description</v>
      </c>
      <c r="B54" s="221">
        <f>'Overview-Page 1'!A37</f>
        <v>4</v>
      </c>
      <c r="C54" s="111" t="e">
        <f t="shared" si="13"/>
        <v>#DIV/0!</v>
      </c>
      <c r="D54" s="127" t="e">
        <f>'Table of Proposed Rates-Page 6'!$G$20*B54</f>
        <v>#DIV/0!</v>
      </c>
      <c r="E54" s="127" t="e">
        <f>'Table of Proposed Rates-Page 6'!$G$21*B54</f>
        <v>#DIV/0!</v>
      </c>
      <c r="F54" s="111" t="e">
        <f t="shared" si="12"/>
        <v>#DIV/0!</v>
      </c>
      <c r="H54">
        <f>'Overview-Page 1'!E37+'Overview-Page 1'!F37</f>
        <v>0</v>
      </c>
      <c r="I54" s="131" t="e">
        <f t="shared" si="14"/>
        <v>#DIV/0!</v>
      </c>
      <c r="J54">
        <f>'Overview-Page 1'!E37+'Overview-Page 1'!G37</f>
        <v>0</v>
      </c>
      <c r="K54" s="131" t="e">
        <f t="shared" si="15"/>
        <v>#DIV/0!</v>
      </c>
    </row>
    <row r="55" spans="1:11" ht="30" customHeight="1">
      <c r="A55" s="94" t="str">
        <f>'Overview-Page 1'!B38</f>
        <v>Customer description</v>
      </c>
      <c r="B55" s="221">
        <f>'Overview-Page 1'!A38</f>
        <v>5</v>
      </c>
      <c r="C55" s="111" t="e">
        <f t="shared" si="13"/>
        <v>#DIV/0!</v>
      </c>
      <c r="D55" s="127" t="e">
        <f>'Table of Proposed Rates-Page 6'!$G$20*B55</f>
        <v>#DIV/0!</v>
      </c>
      <c r="E55" s="127" t="e">
        <f>'Table of Proposed Rates-Page 6'!$G$21*B55</f>
        <v>#DIV/0!</v>
      </c>
      <c r="F55" s="111" t="e">
        <f t="shared" si="12"/>
        <v>#DIV/0!</v>
      </c>
      <c r="H55">
        <f>'Overview-Page 1'!E38+'Overview-Page 1'!F38</f>
        <v>0</v>
      </c>
      <c r="I55" s="131" t="e">
        <f t="shared" si="14"/>
        <v>#DIV/0!</v>
      </c>
      <c r="J55">
        <f>'Overview-Page 1'!E38+'Overview-Page 1'!G38</f>
        <v>0</v>
      </c>
      <c r="K55" s="131" t="e">
        <f t="shared" si="15"/>
        <v>#DIV/0!</v>
      </c>
    </row>
    <row r="56" spans="1:11" ht="30" customHeight="1">
      <c r="A56" s="94" t="str">
        <f>'Overview-Page 1'!B39</f>
        <v>Customer description</v>
      </c>
      <c r="B56" s="221">
        <f>'Overview-Page 1'!A39</f>
        <v>6</v>
      </c>
      <c r="C56" s="111" t="e">
        <f t="shared" si="13"/>
        <v>#DIV/0!</v>
      </c>
      <c r="D56" s="127" t="e">
        <f>'Table of Proposed Rates-Page 6'!$G$20*B56</f>
        <v>#DIV/0!</v>
      </c>
      <c r="E56" s="127" t="e">
        <f>'Table of Proposed Rates-Page 6'!$G$21*B56</f>
        <v>#DIV/0!</v>
      </c>
      <c r="F56" s="111" t="e">
        <f t="shared" si="12"/>
        <v>#DIV/0!</v>
      </c>
      <c r="H56">
        <f>'Overview-Page 1'!E39+'Overview-Page 1'!F39</f>
        <v>0</v>
      </c>
      <c r="I56" s="131" t="e">
        <f t="shared" si="14"/>
        <v>#DIV/0!</v>
      </c>
      <c r="J56">
        <f>'Overview-Page 1'!E39+'Overview-Page 1'!G39</f>
        <v>0</v>
      </c>
      <c r="K56" s="131" t="e">
        <f t="shared" si="15"/>
        <v>#DIV/0!</v>
      </c>
    </row>
    <row r="57" spans="1:11" ht="30" customHeight="1">
      <c r="A57" s="94" t="str">
        <f>'Overview-Page 1'!B40</f>
        <v>Customer description</v>
      </c>
      <c r="B57" s="221">
        <f>'Overview-Page 1'!A40</f>
        <v>7</v>
      </c>
      <c r="C57" s="111" t="e">
        <f t="shared" si="13"/>
        <v>#DIV/0!</v>
      </c>
      <c r="D57" s="127" t="e">
        <f>'Table of Proposed Rates-Page 6'!$G$20*B57</f>
        <v>#DIV/0!</v>
      </c>
      <c r="E57" s="127" t="e">
        <f>'Table of Proposed Rates-Page 6'!$G$21*B57</f>
        <v>#DIV/0!</v>
      </c>
      <c r="F57" s="111" t="e">
        <f t="shared" si="12"/>
        <v>#DIV/0!</v>
      </c>
      <c r="H57">
        <f>'Overview-Page 1'!E40+'Overview-Page 1'!F40</f>
        <v>0</v>
      </c>
      <c r="I57" s="131" t="e">
        <f t="shared" si="14"/>
        <v>#DIV/0!</v>
      </c>
      <c r="J57">
        <f>'Overview-Page 1'!E40+'Overview-Page 1'!G40</f>
        <v>0</v>
      </c>
      <c r="K57" s="131" t="e">
        <f t="shared" si="15"/>
        <v>#DIV/0!</v>
      </c>
    </row>
    <row r="58" spans="1:11" ht="30" customHeight="1">
      <c r="A58" s="94" t="str">
        <f>'Overview-Page 1'!B41</f>
        <v>Customer description</v>
      </c>
      <c r="B58" s="221">
        <f>'Overview-Page 1'!A41</f>
        <v>8</v>
      </c>
      <c r="C58" s="111" t="e">
        <f t="shared" si="13"/>
        <v>#DIV/0!</v>
      </c>
      <c r="D58" s="127" t="e">
        <f>'Table of Proposed Rates-Page 6'!$G$20*B58</f>
        <v>#DIV/0!</v>
      </c>
      <c r="E58" s="127" t="e">
        <f>'Table of Proposed Rates-Page 6'!$G$21*B58</f>
        <v>#DIV/0!</v>
      </c>
      <c r="F58" s="111" t="e">
        <f t="shared" si="12"/>
        <v>#DIV/0!</v>
      </c>
      <c r="H58">
        <f>'Overview-Page 1'!E41+'Overview-Page 1'!F41</f>
        <v>0</v>
      </c>
      <c r="I58" s="131" t="e">
        <f t="shared" si="14"/>
        <v>#DIV/0!</v>
      </c>
      <c r="J58">
        <f>'Overview-Page 1'!E41+'Overview-Page 1'!G41</f>
        <v>0</v>
      </c>
      <c r="K58" s="131" t="e">
        <f t="shared" si="15"/>
        <v>#DIV/0!</v>
      </c>
    </row>
    <row r="59" spans="1:11" ht="30" customHeight="1">
      <c r="A59" s="94" t="str">
        <f>'Overview-Page 1'!B42</f>
        <v>Customer description</v>
      </c>
      <c r="B59" s="221">
        <f>'Overview-Page 1'!A42</f>
        <v>9</v>
      </c>
      <c r="C59" s="111" t="e">
        <f t="shared" si="13"/>
        <v>#DIV/0!</v>
      </c>
      <c r="D59" s="127" t="e">
        <f>'Table of Proposed Rates-Page 6'!$G$20*B59</f>
        <v>#DIV/0!</v>
      </c>
      <c r="E59" s="127" t="e">
        <f>'Table of Proposed Rates-Page 6'!$G$21*B59</f>
        <v>#DIV/0!</v>
      </c>
      <c r="F59" s="111" t="e">
        <f t="shared" si="12"/>
        <v>#DIV/0!</v>
      </c>
      <c r="H59">
        <f>'Overview-Page 1'!E42+'Overview-Page 1'!F42</f>
        <v>0</v>
      </c>
      <c r="I59" s="131" t="e">
        <f t="shared" si="14"/>
        <v>#DIV/0!</v>
      </c>
      <c r="J59">
        <f>'Overview-Page 1'!E42+'Overview-Page 1'!G42</f>
        <v>0</v>
      </c>
      <c r="K59" s="131" t="e">
        <f t="shared" si="15"/>
        <v>#DIV/0!</v>
      </c>
    </row>
    <row r="60" spans="1:11" ht="30" customHeight="1">
      <c r="A60" s="94" t="str">
        <f>'Overview-Page 1'!B43</f>
        <v>Customer description</v>
      </c>
      <c r="B60" s="221">
        <f>'Overview-Page 1'!A43</f>
        <v>10</v>
      </c>
      <c r="C60" s="111" t="e">
        <f t="shared" si="13"/>
        <v>#DIV/0!</v>
      </c>
      <c r="D60" s="127" t="e">
        <f>'Table of Proposed Rates-Page 6'!$G$20*B60</f>
        <v>#DIV/0!</v>
      </c>
      <c r="E60" s="127" t="e">
        <f>'Table of Proposed Rates-Page 6'!$G$21*B60</f>
        <v>#DIV/0!</v>
      </c>
      <c r="F60" s="111" t="e">
        <f t="shared" si="12"/>
        <v>#DIV/0!</v>
      </c>
      <c r="H60">
        <f>'Overview-Page 1'!E43+'Overview-Page 1'!F43</f>
        <v>0</v>
      </c>
      <c r="I60" s="131" t="e">
        <f t="shared" si="14"/>
        <v>#DIV/0!</v>
      </c>
      <c r="J60">
        <f>'Overview-Page 1'!E43+'Overview-Page 1'!G43</f>
        <v>0</v>
      </c>
      <c r="K60" s="131" t="e">
        <f t="shared" si="15"/>
        <v>#DIV/0!</v>
      </c>
    </row>
    <row r="61" spans="1:11" ht="30" customHeight="1">
      <c r="A61" s="94" t="str">
        <f>'Overview-Page 1'!B44</f>
        <v>Customer description</v>
      </c>
      <c r="B61" s="221">
        <f>'Overview-Page 1'!A44</f>
        <v>11</v>
      </c>
      <c r="C61" s="111" t="e">
        <f t="shared" si="13"/>
        <v>#DIV/0!</v>
      </c>
      <c r="D61" s="127" t="e">
        <f>'Table of Proposed Rates-Page 6'!$G$20*B61</f>
        <v>#DIV/0!</v>
      </c>
      <c r="E61" s="127" t="e">
        <f>'Table of Proposed Rates-Page 6'!$G$21*B61</f>
        <v>#DIV/0!</v>
      </c>
      <c r="F61" s="111" t="e">
        <f t="shared" si="12"/>
        <v>#DIV/0!</v>
      </c>
      <c r="H61">
        <f>'Overview-Page 1'!E44+'Overview-Page 1'!F44</f>
        <v>0</v>
      </c>
      <c r="I61" s="131" t="e">
        <f t="shared" si="14"/>
        <v>#DIV/0!</v>
      </c>
      <c r="J61">
        <f>'Overview-Page 1'!E44+'Overview-Page 1'!G44</f>
        <v>0</v>
      </c>
      <c r="K61" s="131" t="e">
        <f t="shared" si="15"/>
        <v>#DIV/0!</v>
      </c>
    </row>
    <row r="62" spans="1:11" ht="30" customHeight="1">
      <c r="A62" s="94" t="str">
        <f>'Overview-Page 1'!B45</f>
        <v>Customer description</v>
      </c>
      <c r="B62" s="221">
        <f>'Overview-Page 1'!A45</f>
        <v>12</v>
      </c>
      <c r="C62" s="111" t="e">
        <f t="shared" si="13"/>
        <v>#DIV/0!</v>
      </c>
      <c r="D62" s="127" t="e">
        <f>'Table of Proposed Rates-Page 6'!$G$20*B62</f>
        <v>#DIV/0!</v>
      </c>
      <c r="E62" s="127" t="e">
        <f>'Table of Proposed Rates-Page 6'!$G$21*B62</f>
        <v>#DIV/0!</v>
      </c>
      <c r="F62" s="111" t="e">
        <f t="shared" si="12"/>
        <v>#DIV/0!</v>
      </c>
      <c r="H62">
        <f>'Overview-Page 1'!E45+'Overview-Page 1'!F45</f>
        <v>0</v>
      </c>
      <c r="I62" s="131" t="e">
        <f t="shared" si="14"/>
        <v>#DIV/0!</v>
      </c>
      <c r="J62">
        <f>'Overview-Page 1'!E45+'Overview-Page 1'!G45</f>
        <v>0</v>
      </c>
      <c r="K62" s="131" t="e">
        <f t="shared" si="15"/>
        <v>#DIV/0!</v>
      </c>
    </row>
    <row r="63" spans="1:11" ht="30" customHeight="1">
      <c r="A63" s="94" t="str">
        <f>'Overview-Page 1'!B46</f>
        <v>Customer description</v>
      </c>
      <c r="B63" s="221">
        <f>'Overview-Page 1'!A46</f>
        <v>13</v>
      </c>
      <c r="C63" s="111" t="e">
        <f t="shared" si="13"/>
        <v>#DIV/0!</v>
      </c>
      <c r="D63" s="127" t="e">
        <f>'Table of Proposed Rates-Page 6'!$G$20*B63</f>
        <v>#DIV/0!</v>
      </c>
      <c r="E63" s="127" t="e">
        <f>'Table of Proposed Rates-Page 6'!$G$21*B63</f>
        <v>#DIV/0!</v>
      </c>
      <c r="F63" s="111" t="e">
        <f t="shared" si="12"/>
        <v>#DIV/0!</v>
      </c>
      <c r="H63">
        <f>'Overview-Page 1'!E46+'Overview-Page 1'!F46</f>
        <v>0</v>
      </c>
      <c r="I63" s="131" t="e">
        <f t="shared" si="14"/>
        <v>#DIV/0!</v>
      </c>
      <c r="J63">
        <f>'Overview-Page 1'!E46+'Overview-Page 1'!G46</f>
        <v>0</v>
      </c>
      <c r="K63" s="131" t="e">
        <f t="shared" si="15"/>
        <v>#DIV/0!</v>
      </c>
    </row>
    <row r="64" spans="1:11" ht="30" customHeight="1">
      <c r="A64" s="94" t="str">
        <f>'Overview-Page 1'!B47</f>
        <v>Customer description</v>
      </c>
      <c r="B64" s="221">
        <f>'Overview-Page 1'!A47</f>
        <v>14</v>
      </c>
      <c r="C64" s="111" t="e">
        <f t="shared" si="13"/>
        <v>#DIV/0!</v>
      </c>
      <c r="D64" s="127" t="e">
        <f>'Table of Proposed Rates-Page 6'!$G$20*B64</f>
        <v>#DIV/0!</v>
      </c>
      <c r="E64" s="127" t="e">
        <f>'Table of Proposed Rates-Page 6'!$G$21*B64</f>
        <v>#DIV/0!</v>
      </c>
      <c r="F64" s="111" t="e">
        <f t="shared" si="12"/>
        <v>#DIV/0!</v>
      </c>
      <c r="H64">
        <f>'Overview-Page 1'!E47+'Overview-Page 1'!F47</f>
        <v>0</v>
      </c>
      <c r="I64" s="131" t="e">
        <f t="shared" si="14"/>
        <v>#DIV/0!</v>
      </c>
      <c r="J64">
        <f>'Overview-Page 1'!E47+'Overview-Page 1'!G47</f>
        <v>0</v>
      </c>
      <c r="K64" s="131" t="e">
        <f t="shared" si="15"/>
        <v>#DIV/0!</v>
      </c>
    </row>
    <row r="65" spans="1:11" ht="30" customHeight="1">
      <c r="A65" s="94" t="str">
        <f>'Overview-Page 1'!B48</f>
        <v>Customer description</v>
      </c>
      <c r="B65" s="221">
        <f>'Overview-Page 1'!A48</f>
        <v>15</v>
      </c>
      <c r="C65" s="111" t="e">
        <f t="shared" si="13"/>
        <v>#DIV/0!</v>
      </c>
      <c r="D65" s="127" t="e">
        <f>'Table of Proposed Rates-Page 6'!$G$20*B65</f>
        <v>#DIV/0!</v>
      </c>
      <c r="E65" s="127" t="e">
        <f>'Table of Proposed Rates-Page 6'!$G$21*B65</f>
        <v>#DIV/0!</v>
      </c>
      <c r="F65" s="111" t="e">
        <f t="shared" si="12"/>
        <v>#DIV/0!</v>
      </c>
      <c r="H65">
        <f>'Overview-Page 1'!E48+'Overview-Page 1'!F48</f>
        <v>0</v>
      </c>
      <c r="I65" s="131" t="e">
        <f t="shared" si="14"/>
        <v>#DIV/0!</v>
      </c>
      <c r="J65">
        <f>'Overview-Page 1'!E48+'Overview-Page 1'!G48</f>
        <v>0</v>
      </c>
      <c r="K65" s="131" t="e">
        <f t="shared" si="15"/>
        <v>#DIV/0!</v>
      </c>
    </row>
    <row r="66" spans="1:11">
      <c r="H66">
        <f>SUM(H50:H65)</f>
        <v>0</v>
      </c>
      <c r="I66" s="131" t="e">
        <f t="shared" ref="I66" si="16">SUM(I50:I65)</f>
        <v>#DIV/0!</v>
      </c>
      <c r="J66">
        <f t="shared" ref="J66" si="17">SUM(J50:J65)</f>
        <v>0</v>
      </c>
      <c r="K66" s="131" t="e">
        <f t="shared" ref="K66" si="18">SUM(K50:K65)</f>
        <v>#DIV/0!</v>
      </c>
    </row>
    <row r="67" spans="1:11">
      <c r="A67" s="222" t="s">
        <v>105</v>
      </c>
      <c r="B67" s="222"/>
      <c r="C67" s="222">
        <f>C21</f>
        <v>0</v>
      </c>
      <c r="D67" s="222"/>
      <c r="E67" s="222"/>
      <c r="F67" s="222"/>
    </row>
    <row r="68" spans="1:11">
      <c r="A68" s="222" t="s">
        <v>167</v>
      </c>
      <c r="B68" s="222"/>
      <c r="C68" s="223" t="e">
        <f>C50*C67*4</f>
        <v>#DIV/0!</v>
      </c>
      <c r="D68" s="223" t="e">
        <f>I66</f>
        <v>#DIV/0!</v>
      </c>
      <c r="E68" s="223" t="e">
        <f>K66</f>
        <v>#DIV/0!</v>
      </c>
      <c r="F68" s="223" t="e">
        <f>SUM(C68:E68)</f>
        <v>#DIV/0!</v>
      </c>
    </row>
    <row r="75" spans="1:11">
      <c r="C75" s="278" t="s">
        <v>288</v>
      </c>
      <c r="D75" s="278"/>
      <c r="E75" s="278"/>
      <c r="F75" s="278"/>
    </row>
  </sheetData>
  <mergeCells count="2">
    <mergeCell ref="E1:F1"/>
    <mergeCell ref="C75:F75"/>
  </mergeCells>
  <pageMargins left="0.37" right="0.44" top="0.75" bottom="0.75" header="0.3" footer="0.3"/>
  <pageSetup orientation="portrait" horizontalDpi="4294967293" verticalDpi="4294967293" r:id="rId1"/>
  <rowBreaks count="2" manualBreakCount="2">
    <brk id="24" max="16383" man="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Overview-Page 1</vt:lpstr>
      <vt:lpstr>WCS-Page 2</vt:lpstr>
      <vt:lpstr>Financial Projections-Page 3</vt:lpstr>
      <vt:lpstr>Explanations-Page 4</vt:lpstr>
      <vt:lpstr>Rate Calculator-Page 5</vt:lpstr>
      <vt:lpstr>Table of Proposed Rates-Page 6</vt:lpstr>
      <vt:lpstr>Minimum Quarterly- Met.- Page 7</vt:lpstr>
      <vt:lpstr>REU Quarterly-Page 8</vt:lpstr>
      <vt:lpstr>Proof of Revenue-Page 9</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Gerry</dc:creator>
  <cp:lastModifiedBy>acloutier</cp:lastModifiedBy>
  <cp:lastPrinted>2014-02-10T15:59:20Z</cp:lastPrinted>
  <dcterms:created xsi:type="dcterms:W3CDTF">2012-03-16T13:54:22Z</dcterms:created>
  <dcterms:modified xsi:type="dcterms:W3CDTF">2016-06-03T14:56:54Z</dcterms:modified>
</cp:coreProperties>
</file>