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charts/chart7.xml" ContentType="application/vnd.openxmlformats-officedocument.drawingml.chart+xml"/>
  <Override PartName="/xl/theme/themeOverride6.xml" ContentType="application/vnd.openxmlformats-officedocument.themeOverride+xml"/>
  <Override PartName="/xl/charts/chart8.xml" ContentType="application/vnd.openxmlformats-officedocument.drawingml.chart+xml"/>
  <Override PartName="/xl/theme/themeOverride7.xml" ContentType="application/vnd.openxmlformats-officedocument.themeOverride+xml"/>
  <Override PartName="/xl/charts/chart9.xml" ContentType="application/vnd.openxmlformats-officedocument.drawingml.chart+xml"/>
  <Override PartName="/xl/theme/themeOverride8.xml" ContentType="application/vnd.openxmlformats-officedocument.themeOverride+xml"/>
  <Override PartName="/xl/charts/chart10.xml" ContentType="application/vnd.openxmlformats-officedocument.drawingml.chart+xml"/>
  <Override PartName="/xl/theme/themeOverride9.xml" ContentType="application/vnd.openxmlformats-officedocument.themeOverride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theme/themeOverride10.xml" ContentType="application/vnd.openxmlformats-officedocument.themeOverride+xml"/>
  <Override PartName="/xl/drawings/drawing7.xml" ContentType="application/vnd.openxmlformats-officedocument.drawing+xml"/>
  <Override PartName="/xl/charts/chart14.xml" ContentType="application/vnd.openxmlformats-officedocument.drawingml.chart+xml"/>
  <Override PartName="/xl/theme/themeOverride11.xml" ContentType="application/vnd.openxmlformats-officedocument.themeOverride+xml"/>
  <Override PartName="/xl/charts/chart15.xml" ContentType="application/vnd.openxmlformats-officedocument.drawingml.chart+xml"/>
  <Override PartName="/xl/theme/themeOverride12.xml" ContentType="application/vnd.openxmlformats-officedocument.themeOverride+xml"/>
  <Override PartName="/xl/charts/chart16.xml" ContentType="application/vnd.openxmlformats-officedocument.drawingml.chart+xml"/>
  <Override PartName="/xl/theme/themeOverride13.xml" ContentType="application/vnd.openxmlformats-officedocument.themeOverride+xml"/>
  <Override PartName="/xl/drawings/drawing8.xml" ContentType="application/vnd.openxmlformats-officedocument.drawing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20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21.xml" ContentType="application/vnd.openxmlformats-officedocument.drawingml.chart+xml"/>
  <Override PartName="/xl/theme/themeOverride14.xml" ContentType="application/vnd.openxmlformats-officedocument.themeOverride+xml"/>
  <Override PartName="/xl/drawings/drawing15.xml" ContentType="application/vnd.openxmlformats-officedocument.drawing+xml"/>
  <Override PartName="/xl/charts/chart22.xml" ContentType="application/vnd.openxmlformats-officedocument.drawingml.chart+xml"/>
  <Override PartName="/xl/theme/themeOverride15.xml" ContentType="application/vnd.openxmlformats-officedocument.themeOverride+xml"/>
  <Override PartName="/xl/drawings/drawing16.xml" ContentType="application/vnd.openxmlformats-officedocument.drawingml.chartshapes+xml"/>
  <Override PartName="/xl/charts/chart23.xml" ContentType="application/vnd.openxmlformats-officedocument.drawingml.chart+xml"/>
  <Override PartName="/xl/theme/themeOverride16.xml" ContentType="application/vnd.openxmlformats-officedocument.themeOverride+xml"/>
  <Override PartName="/xl/drawings/drawing17.xml" ContentType="application/vnd.openxmlformats-officedocument.drawingml.chartshapes+xml"/>
  <Override PartName="/xl/charts/chart24.xml" ContentType="application/vnd.openxmlformats-officedocument.drawingml.chart+xml"/>
  <Override PartName="/xl/theme/themeOverride17.xml" ContentType="application/vnd.openxmlformats-officedocument.themeOverride+xml"/>
  <Override PartName="/xl/drawings/drawing18.xml" ContentType="application/vnd.openxmlformats-officedocument.drawingml.chartshapes+xml"/>
  <Override PartName="/xl/charts/chart25.xml" ContentType="application/vnd.openxmlformats-officedocument.drawingml.chart+xml"/>
  <Override PartName="/xl/theme/themeOverride18.xml" ContentType="application/vnd.openxmlformats-officedocument.themeOverride+xml"/>
  <Override PartName="/xl/drawings/drawing19.xml" ContentType="application/vnd.openxmlformats-officedocument.drawingml.chartshapes+xml"/>
  <Override PartName="/xl/charts/chart26.xml" ContentType="application/vnd.openxmlformats-officedocument.drawingml.chart+xml"/>
  <Override PartName="/xl/theme/themeOverride19.xml" ContentType="application/vnd.openxmlformats-officedocument.themeOverride+xml"/>
  <Override PartName="/xl/charts/chart27.xml" ContentType="application/vnd.openxmlformats-officedocument.drawingml.chart+xml"/>
  <Override PartName="/xl/theme/themeOverride20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0" yWindow="465" windowWidth="23880" windowHeight="9735"/>
  </bookViews>
  <sheets>
    <sheet name="Documentation" sheetId="30" r:id="rId1"/>
    <sheet name="TA-10A Figures" sheetId="29" r:id="rId2"/>
    <sheet name="1" sheetId="2" r:id="rId3"/>
    <sheet name="2" sheetId="3" r:id="rId4"/>
    <sheet name="3" sheetId="4" r:id="rId5"/>
    <sheet name="4" sheetId="5" r:id="rId6"/>
    <sheet name="5" sheetId="6" r:id="rId7"/>
    <sheet name="6" sheetId="7" r:id="rId8"/>
    <sheet name="7" sheetId="9" r:id="rId9"/>
    <sheet name="8" sheetId="13" r:id="rId10"/>
    <sheet name="9" sheetId="1" r:id="rId11"/>
    <sheet name="10_11" sheetId="10" r:id="rId12"/>
    <sheet name="12" sheetId="12" r:id="rId13"/>
    <sheet name="13_16" sheetId="16" r:id="rId14"/>
    <sheet name="17" sheetId="22" r:id="rId15"/>
    <sheet name="18" sheetId="23" r:id="rId16"/>
    <sheet name="19_21" sheetId="15" r:id="rId17"/>
    <sheet name="22" sheetId="19" r:id="rId18"/>
    <sheet name="23_24" sheetId="20" r:id="rId19"/>
    <sheet name="25" sheetId="21" r:id="rId20"/>
    <sheet name="26" sheetId="25" r:id="rId21"/>
    <sheet name="27" sheetId="26" r:id="rId22"/>
    <sheet name="28" sheetId="27" r:id="rId23"/>
    <sheet name="29" sheetId="28" r:id="rId24"/>
    <sheet name="30_31" sheetId="24" r:id="rId25"/>
    <sheet name="32" sheetId="8" r:id="rId26"/>
    <sheet name="33_37" sheetId="14" r:id="rId27"/>
  </sheets>
  <calcPr calcId="145621" calcMode="manual"/>
</workbook>
</file>

<file path=xl/calcChain.xml><?xml version="1.0" encoding="utf-8"?>
<calcChain xmlns="http://schemas.openxmlformats.org/spreadsheetml/2006/main">
  <c r="D42" i="16" l="1"/>
  <c r="A21" i="14" l="1"/>
  <c r="A22" i="14"/>
  <c r="A23" i="14"/>
  <c r="A20" i="14"/>
  <c r="C16" i="24"/>
  <c r="S8" i="20" l="1"/>
  <c r="C23" i="24" l="1"/>
  <c r="C17" i="24"/>
  <c r="C18" i="24"/>
  <c r="C19" i="24"/>
  <c r="C20" i="24"/>
  <c r="C21" i="24"/>
  <c r="C22" i="24"/>
  <c r="E15" i="10" l="1"/>
  <c r="B49" i="19" l="1"/>
  <c r="C133" i="15"/>
  <c r="D133" i="15"/>
  <c r="E133" i="15"/>
  <c r="F133" i="15"/>
  <c r="G133" i="15"/>
  <c r="H133" i="15"/>
  <c r="I133" i="15"/>
  <c r="J133" i="15"/>
  <c r="K133" i="15"/>
  <c r="L133" i="15"/>
  <c r="M133" i="15"/>
  <c r="D72" i="15"/>
  <c r="E72" i="15"/>
  <c r="F72" i="15"/>
  <c r="G72" i="15"/>
  <c r="H72" i="15"/>
  <c r="I72" i="15"/>
  <c r="J72" i="15"/>
  <c r="K72" i="15"/>
  <c r="L72" i="15"/>
  <c r="M72" i="15"/>
  <c r="N72" i="15"/>
  <c r="O72" i="15"/>
  <c r="P72" i="15"/>
  <c r="Q72" i="15"/>
  <c r="R72" i="15"/>
  <c r="S72" i="15"/>
  <c r="T72" i="15"/>
  <c r="U72" i="15"/>
  <c r="V72" i="15"/>
  <c r="W72" i="15"/>
  <c r="X72" i="15"/>
  <c r="Y72" i="15"/>
  <c r="Z72" i="15"/>
  <c r="AA72" i="15"/>
  <c r="AB72" i="15"/>
  <c r="AC72" i="15"/>
  <c r="AD72" i="15"/>
  <c r="AE72" i="15"/>
  <c r="AF72" i="15"/>
  <c r="AG72" i="15"/>
  <c r="AH72" i="15"/>
  <c r="AI72" i="15"/>
  <c r="AJ72" i="15"/>
  <c r="AK72" i="15"/>
  <c r="AL72" i="15"/>
  <c r="AM72" i="15"/>
  <c r="AN72" i="15"/>
  <c r="AO72" i="15"/>
  <c r="AP72" i="15"/>
  <c r="AQ72" i="15"/>
  <c r="AR72" i="15"/>
  <c r="AS72" i="15"/>
  <c r="AT72" i="15"/>
  <c r="AU72" i="15"/>
  <c r="AV72" i="15"/>
  <c r="AW72" i="15"/>
  <c r="AX72" i="15"/>
  <c r="AY72" i="15"/>
  <c r="AZ72" i="15"/>
  <c r="D73" i="15"/>
  <c r="E73" i="15"/>
  <c r="F73" i="15"/>
  <c r="G73" i="15"/>
  <c r="H73" i="15"/>
  <c r="I73" i="15"/>
  <c r="J73" i="15"/>
  <c r="K73" i="15"/>
  <c r="L73" i="15"/>
  <c r="M73" i="15"/>
  <c r="N73" i="15"/>
  <c r="O73" i="15"/>
  <c r="P73" i="15"/>
  <c r="Q73" i="15"/>
  <c r="R73" i="15"/>
  <c r="S73" i="15"/>
  <c r="T73" i="15"/>
  <c r="U73" i="15"/>
  <c r="V73" i="15"/>
  <c r="W73" i="15"/>
  <c r="X73" i="15"/>
  <c r="Y73" i="15"/>
  <c r="Z73" i="15"/>
  <c r="AA73" i="15"/>
  <c r="AB73" i="15"/>
  <c r="AC73" i="15"/>
  <c r="AD73" i="15"/>
  <c r="AE73" i="15"/>
  <c r="AF73" i="15"/>
  <c r="AG73" i="15"/>
  <c r="AH73" i="15"/>
  <c r="AI73" i="15"/>
  <c r="AJ73" i="15"/>
  <c r="AK73" i="15"/>
  <c r="AL73" i="15"/>
  <c r="AM73" i="15"/>
  <c r="AN73" i="15"/>
  <c r="AO73" i="15"/>
  <c r="AP73" i="15"/>
  <c r="AQ73" i="15"/>
  <c r="AR73" i="15"/>
  <c r="AS73" i="15"/>
  <c r="AT73" i="15"/>
  <c r="AU73" i="15"/>
  <c r="AV73" i="15"/>
  <c r="AW73" i="15"/>
  <c r="AX73" i="15"/>
  <c r="AY73" i="15"/>
  <c r="AZ73" i="15"/>
  <c r="D74" i="15"/>
  <c r="E74" i="15"/>
  <c r="F74" i="15"/>
  <c r="G74" i="15"/>
  <c r="H74" i="15"/>
  <c r="I74" i="15"/>
  <c r="J74" i="15"/>
  <c r="K74" i="15"/>
  <c r="L74" i="15"/>
  <c r="M74" i="15"/>
  <c r="N74" i="15"/>
  <c r="O74" i="15"/>
  <c r="P74" i="15"/>
  <c r="Q74" i="15"/>
  <c r="R74" i="15"/>
  <c r="S74" i="15"/>
  <c r="T74" i="15"/>
  <c r="U74" i="15"/>
  <c r="V74" i="15"/>
  <c r="W74" i="15"/>
  <c r="X74" i="15"/>
  <c r="Y74" i="15"/>
  <c r="Z74" i="15"/>
  <c r="AA74" i="15"/>
  <c r="AB74" i="15"/>
  <c r="AC74" i="15"/>
  <c r="AD74" i="15"/>
  <c r="AE74" i="15"/>
  <c r="AF74" i="15"/>
  <c r="AG74" i="15"/>
  <c r="AH74" i="15"/>
  <c r="AI74" i="15"/>
  <c r="AJ74" i="15"/>
  <c r="AK74" i="15"/>
  <c r="AL74" i="15"/>
  <c r="AM74" i="15"/>
  <c r="AN74" i="15"/>
  <c r="AO74" i="15"/>
  <c r="AP74" i="15"/>
  <c r="AQ74" i="15"/>
  <c r="AR74" i="15"/>
  <c r="AS74" i="15"/>
  <c r="AT74" i="15"/>
  <c r="AU74" i="15"/>
  <c r="AV74" i="15"/>
  <c r="AW74" i="15"/>
  <c r="AX74" i="15"/>
  <c r="AY74" i="15"/>
  <c r="AZ74" i="15"/>
  <c r="D75" i="15"/>
  <c r="E75" i="15"/>
  <c r="F75" i="15"/>
  <c r="G75" i="15"/>
  <c r="H75" i="15"/>
  <c r="I75" i="15"/>
  <c r="J75" i="15"/>
  <c r="K75" i="15"/>
  <c r="L75" i="15"/>
  <c r="M75" i="15"/>
  <c r="N75" i="15"/>
  <c r="O75" i="15"/>
  <c r="P75" i="15"/>
  <c r="Q75" i="15"/>
  <c r="R75" i="15"/>
  <c r="S75" i="15"/>
  <c r="T75" i="15"/>
  <c r="U75" i="15"/>
  <c r="V75" i="15"/>
  <c r="W75" i="15"/>
  <c r="X75" i="15"/>
  <c r="Y75" i="15"/>
  <c r="Z75" i="15"/>
  <c r="AA75" i="15"/>
  <c r="AB75" i="15"/>
  <c r="AC75" i="15"/>
  <c r="AD75" i="15"/>
  <c r="AE75" i="15"/>
  <c r="AF75" i="15"/>
  <c r="AG75" i="15"/>
  <c r="AH75" i="15"/>
  <c r="AI75" i="15"/>
  <c r="AJ75" i="15"/>
  <c r="AK75" i="15"/>
  <c r="AL75" i="15"/>
  <c r="AM75" i="15"/>
  <c r="AN75" i="15"/>
  <c r="AO75" i="15"/>
  <c r="AP75" i="15"/>
  <c r="AQ75" i="15"/>
  <c r="AR75" i="15"/>
  <c r="AS75" i="15"/>
  <c r="AT75" i="15"/>
  <c r="AU75" i="15"/>
  <c r="AV75" i="15"/>
  <c r="AW75" i="15"/>
  <c r="AX75" i="15"/>
  <c r="AY75" i="15"/>
  <c r="AZ75" i="15"/>
  <c r="D76" i="15"/>
  <c r="E76" i="15"/>
  <c r="F76" i="15"/>
  <c r="G76" i="15"/>
  <c r="H76" i="15"/>
  <c r="I76" i="15"/>
  <c r="J76" i="15"/>
  <c r="K76" i="15"/>
  <c r="L76" i="15"/>
  <c r="M76" i="15"/>
  <c r="N76" i="15"/>
  <c r="O76" i="15"/>
  <c r="P76" i="15"/>
  <c r="Q76" i="15"/>
  <c r="R76" i="15"/>
  <c r="S76" i="15"/>
  <c r="T76" i="15"/>
  <c r="U76" i="15"/>
  <c r="V76" i="15"/>
  <c r="W76" i="15"/>
  <c r="X76" i="15"/>
  <c r="Y76" i="15"/>
  <c r="Z76" i="15"/>
  <c r="AA76" i="15"/>
  <c r="AB76" i="15"/>
  <c r="AC76" i="15"/>
  <c r="AD76" i="15"/>
  <c r="AE76" i="15"/>
  <c r="AF76" i="15"/>
  <c r="AG76" i="15"/>
  <c r="AH76" i="15"/>
  <c r="AI76" i="15"/>
  <c r="AJ76" i="15"/>
  <c r="AK76" i="15"/>
  <c r="AL76" i="15"/>
  <c r="AM76" i="15"/>
  <c r="AN76" i="15"/>
  <c r="AO76" i="15"/>
  <c r="AP76" i="15"/>
  <c r="AQ76" i="15"/>
  <c r="AR76" i="15"/>
  <c r="AS76" i="15"/>
  <c r="AT76" i="15"/>
  <c r="AU76" i="15"/>
  <c r="AV76" i="15"/>
  <c r="AW76" i="15"/>
  <c r="AX76" i="15"/>
  <c r="AY76" i="15"/>
  <c r="AZ76" i="15"/>
  <c r="D77" i="15"/>
  <c r="E77" i="15"/>
  <c r="F77" i="15"/>
  <c r="G77" i="15"/>
  <c r="H77" i="15"/>
  <c r="I77" i="15"/>
  <c r="J77" i="15"/>
  <c r="K77" i="15"/>
  <c r="L77" i="15"/>
  <c r="M77" i="15"/>
  <c r="N77" i="15"/>
  <c r="O77" i="15"/>
  <c r="P77" i="15"/>
  <c r="Q77" i="15"/>
  <c r="R77" i="15"/>
  <c r="S77" i="15"/>
  <c r="T77" i="15"/>
  <c r="U77" i="15"/>
  <c r="V77" i="15"/>
  <c r="W77" i="15"/>
  <c r="X77" i="15"/>
  <c r="Y77" i="15"/>
  <c r="Z77" i="15"/>
  <c r="AA77" i="15"/>
  <c r="AB77" i="15"/>
  <c r="AC77" i="15"/>
  <c r="AD77" i="15"/>
  <c r="AE77" i="15"/>
  <c r="AF77" i="15"/>
  <c r="AG77" i="15"/>
  <c r="AH77" i="15"/>
  <c r="AI77" i="15"/>
  <c r="AJ77" i="15"/>
  <c r="AK77" i="15"/>
  <c r="AL77" i="15"/>
  <c r="AM77" i="15"/>
  <c r="AN77" i="15"/>
  <c r="AO77" i="15"/>
  <c r="AP77" i="15"/>
  <c r="AQ77" i="15"/>
  <c r="AR77" i="15"/>
  <c r="AS77" i="15"/>
  <c r="AT77" i="15"/>
  <c r="AU77" i="15"/>
  <c r="AV77" i="15"/>
  <c r="AW77" i="15"/>
  <c r="AX77" i="15"/>
  <c r="AY77" i="15"/>
  <c r="AZ77" i="15"/>
  <c r="D78" i="15"/>
  <c r="E78" i="15"/>
  <c r="F78" i="15"/>
  <c r="G78" i="15"/>
  <c r="H78" i="15"/>
  <c r="I78" i="15"/>
  <c r="J78" i="15"/>
  <c r="K78" i="15"/>
  <c r="L78" i="15"/>
  <c r="M78" i="15"/>
  <c r="N78" i="15"/>
  <c r="O78" i="15"/>
  <c r="P78" i="15"/>
  <c r="Q78" i="15"/>
  <c r="R78" i="15"/>
  <c r="S78" i="15"/>
  <c r="T78" i="15"/>
  <c r="U78" i="15"/>
  <c r="V78" i="15"/>
  <c r="W78" i="15"/>
  <c r="X78" i="15"/>
  <c r="Y78" i="15"/>
  <c r="Z78" i="15"/>
  <c r="AA78" i="15"/>
  <c r="AB78" i="15"/>
  <c r="AC78" i="15"/>
  <c r="AD78" i="15"/>
  <c r="AE78" i="15"/>
  <c r="AF78" i="15"/>
  <c r="AG78" i="15"/>
  <c r="AH78" i="15"/>
  <c r="AI78" i="15"/>
  <c r="AJ78" i="15"/>
  <c r="AK78" i="15"/>
  <c r="AL78" i="15"/>
  <c r="AM78" i="15"/>
  <c r="AN78" i="15"/>
  <c r="AO78" i="15"/>
  <c r="AP78" i="15"/>
  <c r="AQ78" i="15"/>
  <c r="AR78" i="15"/>
  <c r="AS78" i="15"/>
  <c r="AT78" i="15"/>
  <c r="AU78" i="15"/>
  <c r="AV78" i="15"/>
  <c r="AW78" i="15"/>
  <c r="AX78" i="15"/>
  <c r="AY78" i="15"/>
  <c r="AZ78" i="15"/>
  <c r="D79" i="15"/>
  <c r="E79" i="15"/>
  <c r="F79" i="15"/>
  <c r="G79" i="15"/>
  <c r="H79" i="15"/>
  <c r="I79" i="15"/>
  <c r="J79" i="15"/>
  <c r="K79" i="15"/>
  <c r="L79" i="15"/>
  <c r="M79" i="15"/>
  <c r="N79" i="15"/>
  <c r="O79" i="15"/>
  <c r="P79" i="15"/>
  <c r="Q79" i="15"/>
  <c r="R79" i="15"/>
  <c r="S79" i="15"/>
  <c r="T79" i="15"/>
  <c r="U79" i="15"/>
  <c r="V79" i="15"/>
  <c r="W79" i="15"/>
  <c r="X79" i="15"/>
  <c r="Y79" i="15"/>
  <c r="Z79" i="15"/>
  <c r="AA79" i="15"/>
  <c r="AB79" i="15"/>
  <c r="AC79" i="15"/>
  <c r="AD79" i="15"/>
  <c r="AE79" i="15"/>
  <c r="AF79" i="15"/>
  <c r="AG79" i="15"/>
  <c r="AH79" i="15"/>
  <c r="AI79" i="15"/>
  <c r="AJ79" i="15"/>
  <c r="AK79" i="15"/>
  <c r="AL79" i="15"/>
  <c r="AM79" i="15"/>
  <c r="AN79" i="15"/>
  <c r="AO79" i="15"/>
  <c r="AP79" i="15"/>
  <c r="AQ79" i="15"/>
  <c r="AR79" i="15"/>
  <c r="AS79" i="15"/>
  <c r="AT79" i="15"/>
  <c r="AU79" i="15"/>
  <c r="AV79" i="15"/>
  <c r="AW79" i="15"/>
  <c r="AX79" i="15"/>
  <c r="AY79" i="15"/>
  <c r="AZ79" i="15"/>
  <c r="C73" i="15"/>
  <c r="C74" i="15"/>
  <c r="C75" i="15"/>
  <c r="C76" i="15"/>
  <c r="C77" i="15"/>
  <c r="C78" i="15"/>
  <c r="C79" i="15"/>
  <c r="C72" i="15"/>
  <c r="D62" i="15"/>
  <c r="E62" i="15"/>
  <c r="F62" i="15"/>
  <c r="G62" i="15"/>
  <c r="H62" i="15"/>
  <c r="I62" i="15"/>
  <c r="J62" i="15"/>
  <c r="K62" i="15"/>
  <c r="L62" i="15"/>
  <c r="M62" i="15"/>
  <c r="N62" i="15"/>
  <c r="O62" i="15"/>
  <c r="P62" i="15"/>
  <c r="Q62" i="15"/>
  <c r="R62" i="15"/>
  <c r="S62" i="15"/>
  <c r="T62" i="15"/>
  <c r="U62" i="15"/>
  <c r="V62" i="15"/>
  <c r="W62" i="15"/>
  <c r="X62" i="15"/>
  <c r="Y62" i="15"/>
  <c r="Z62" i="15"/>
  <c r="AA62" i="15"/>
  <c r="AB62" i="15"/>
  <c r="AC62" i="15"/>
  <c r="AD62" i="15"/>
  <c r="AE62" i="15"/>
  <c r="AF62" i="15"/>
  <c r="AG62" i="15"/>
  <c r="AH62" i="15"/>
  <c r="AI62" i="15"/>
  <c r="AJ62" i="15"/>
  <c r="AK62" i="15"/>
  <c r="AL62" i="15"/>
  <c r="AM62" i="15"/>
  <c r="AN62" i="15"/>
  <c r="AO62" i="15"/>
  <c r="AP62" i="15"/>
  <c r="AQ62" i="15"/>
  <c r="AR62" i="15"/>
  <c r="AS62" i="15"/>
  <c r="AT62" i="15"/>
  <c r="AU62" i="15"/>
  <c r="AV62" i="15"/>
  <c r="AW62" i="15"/>
  <c r="AX62" i="15"/>
  <c r="AY62" i="15"/>
  <c r="AZ62" i="15"/>
  <c r="D63" i="15"/>
  <c r="E63" i="15"/>
  <c r="F63" i="15"/>
  <c r="G63" i="15"/>
  <c r="H63" i="15"/>
  <c r="I63" i="15"/>
  <c r="J63" i="15"/>
  <c r="K63" i="15"/>
  <c r="L63" i="15"/>
  <c r="M63" i="15"/>
  <c r="N63" i="15"/>
  <c r="O63" i="15"/>
  <c r="P63" i="15"/>
  <c r="Q63" i="15"/>
  <c r="R63" i="15"/>
  <c r="S63" i="15"/>
  <c r="T63" i="15"/>
  <c r="U63" i="15"/>
  <c r="V63" i="15"/>
  <c r="W63" i="15"/>
  <c r="X63" i="15"/>
  <c r="Y63" i="15"/>
  <c r="Z63" i="15"/>
  <c r="AA63" i="15"/>
  <c r="AB63" i="15"/>
  <c r="AC63" i="15"/>
  <c r="AD63" i="15"/>
  <c r="AE63" i="15"/>
  <c r="AF63" i="15"/>
  <c r="AG63" i="15"/>
  <c r="AH63" i="15"/>
  <c r="AI63" i="15"/>
  <c r="AJ63" i="15"/>
  <c r="AK63" i="15"/>
  <c r="AL63" i="15"/>
  <c r="AM63" i="15"/>
  <c r="AN63" i="15"/>
  <c r="AO63" i="15"/>
  <c r="AP63" i="15"/>
  <c r="AQ63" i="15"/>
  <c r="AR63" i="15"/>
  <c r="AS63" i="15"/>
  <c r="AT63" i="15"/>
  <c r="AU63" i="15"/>
  <c r="AV63" i="15"/>
  <c r="AW63" i="15"/>
  <c r="AX63" i="15"/>
  <c r="AY63" i="15"/>
  <c r="AZ63" i="15"/>
  <c r="D64" i="15"/>
  <c r="E64" i="15"/>
  <c r="F64" i="15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X64" i="15"/>
  <c r="Y64" i="15"/>
  <c r="Z64" i="15"/>
  <c r="AA64" i="15"/>
  <c r="AB64" i="15"/>
  <c r="AC64" i="15"/>
  <c r="AD64" i="15"/>
  <c r="AE64" i="15"/>
  <c r="AF64" i="15"/>
  <c r="AG64" i="15"/>
  <c r="AH64" i="15"/>
  <c r="AI64" i="15"/>
  <c r="AJ64" i="15"/>
  <c r="AK64" i="15"/>
  <c r="AL64" i="15"/>
  <c r="AM64" i="15"/>
  <c r="AN64" i="15"/>
  <c r="AO64" i="15"/>
  <c r="AP64" i="15"/>
  <c r="AQ64" i="15"/>
  <c r="AR64" i="15"/>
  <c r="AS64" i="15"/>
  <c r="AT64" i="15"/>
  <c r="AU64" i="15"/>
  <c r="AV64" i="15"/>
  <c r="AW64" i="15"/>
  <c r="AX64" i="15"/>
  <c r="AY64" i="15"/>
  <c r="AZ64" i="15"/>
  <c r="D65" i="15"/>
  <c r="E65" i="15"/>
  <c r="F65" i="15"/>
  <c r="G65" i="15"/>
  <c r="H65" i="15"/>
  <c r="I65" i="15"/>
  <c r="J65" i="15"/>
  <c r="K65" i="15"/>
  <c r="L65" i="15"/>
  <c r="M65" i="15"/>
  <c r="N65" i="15"/>
  <c r="O65" i="15"/>
  <c r="P65" i="15"/>
  <c r="Q65" i="15"/>
  <c r="R65" i="15"/>
  <c r="S65" i="15"/>
  <c r="T65" i="15"/>
  <c r="U65" i="15"/>
  <c r="V65" i="15"/>
  <c r="W65" i="15"/>
  <c r="X65" i="15"/>
  <c r="Y65" i="15"/>
  <c r="Z65" i="15"/>
  <c r="AA65" i="15"/>
  <c r="AB65" i="15"/>
  <c r="AC65" i="15"/>
  <c r="AD65" i="15"/>
  <c r="AE65" i="15"/>
  <c r="AF65" i="15"/>
  <c r="AG65" i="15"/>
  <c r="AH65" i="15"/>
  <c r="AI65" i="15"/>
  <c r="AJ65" i="15"/>
  <c r="AK65" i="15"/>
  <c r="AL65" i="15"/>
  <c r="AM65" i="15"/>
  <c r="AN65" i="15"/>
  <c r="AO65" i="15"/>
  <c r="AP65" i="15"/>
  <c r="AQ65" i="15"/>
  <c r="AR65" i="15"/>
  <c r="AS65" i="15"/>
  <c r="AT65" i="15"/>
  <c r="AU65" i="15"/>
  <c r="AV65" i="15"/>
  <c r="AW65" i="15"/>
  <c r="AX65" i="15"/>
  <c r="AY65" i="15"/>
  <c r="AZ65" i="15"/>
  <c r="D66" i="15"/>
  <c r="E66" i="15"/>
  <c r="F66" i="15"/>
  <c r="G66" i="15"/>
  <c r="H66" i="15"/>
  <c r="I66" i="15"/>
  <c r="J66" i="15"/>
  <c r="K66" i="15"/>
  <c r="L66" i="15"/>
  <c r="M66" i="15"/>
  <c r="N66" i="15"/>
  <c r="O66" i="15"/>
  <c r="P66" i="15"/>
  <c r="Q66" i="15"/>
  <c r="R66" i="15"/>
  <c r="S66" i="15"/>
  <c r="T66" i="15"/>
  <c r="U66" i="15"/>
  <c r="V66" i="15"/>
  <c r="W66" i="15"/>
  <c r="X66" i="15"/>
  <c r="Y66" i="15"/>
  <c r="Z66" i="15"/>
  <c r="AA66" i="15"/>
  <c r="AB66" i="15"/>
  <c r="AC66" i="15"/>
  <c r="AD66" i="15"/>
  <c r="AE66" i="15"/>
  <c r="AF66" i="15"/>
  <c r="AG66" i="15"/>
  <c r="AH66" i="15"/>
  <c r="AI66" i="15"/>
  <c r="AJ66" i="15"/>
  <c r="AK66" i="15"/>
  <c r="AL66" i="15"/>
  <c r="AM66" i="15"/>
  <c r="AN66" i="15"/>
  <c r="AO66" i="15"/>
  <c r="AP66" i="15"/>
  <c r="AQ66" i="15"/>
  <c r="AR66" i="15"/>
  <c r="AS66" i="15"/>
  <c r="AT66" i="15"/>
  <c r="AU66" i="15"/>
  <c r="AV66" i="15"/>
  <c r="AW66" i="15"/>
  <c r="AX66" i="15"/>
  <c r="AY66" i="15"/>
  <c r="AZ66" i="15"/>
  <c r="D67" i="15"/>
  <c r="E67" i="15"/>
  <c r="F67" i="15"/>
  <c r="G67" i="15"/>
  <c r="H67" i="15"/>
  <c r="I67" i="15"/>
  <c r="J67" i="15"/>
  <c r="K67" i="15"/>
  <c r="L67" i="15"/>
  <c r="M67" i="15"/>
  <c r="N67" i="15"/>
  <c r="O67" i="15"/>
  <c r="P67" i="15"/>
  <c r="Q67" i="15"/>
  <c r="R67" i="15"/>
  <c r="S67" i="15"/>
  <c r="T67" i="15"/>
  <c r="U67" i="15"/>
  <c r="V67" i="15"/>
  <c r="W67" i="15"/>
  <c r="X67" i="15"/>
  <c r="Y67" i="15"/>
  <c r="Z67" i="15"/>
  <c r="AA67" i="15"/>
  <c r="AB67" i="15"/>
  <c r="AC67" i="15"/>
  <c r="AD67" i="15"/>
  <c r="AE67" i="15"/>
  <c r="AF67" i="15"/>
  <c r="AG67" i="15"/>
  <c r="AH67" i="15"/>
  <c r="AI67" i="15"/>
  <c r="AJ67" i="15"/>
  <c r="AK67" i="15"/>
  <c r="AL67" i="15"/>
  <c r="AM67" i="15"/>
  <c r="AN67" i="15"/>
  <c r="AO67" i="15"/>
  <c r="AP67" i="15"/>
  <c r="AQ67" i="15"/>
  <c r="AR67" i="15"/>
  <c r="AS67" i="15"/>
  <c r="AT67" i="15"/>
  <c r="AU67" i="15"/>
  <c r="AV67" i="15"/>
  <c r="AW67" i="15"/>
  <c r="AX67" i="15"/>
  <c r="AY67" i="15"/>
  <c r="AZ67" i="15"/>
  <c r="D68" i="15"/>
  <c r="E68" i="15"/>
  <c r="F68" i="15"/>
  <c r="G68" i="15"/>
  <c r="H68" i="15"/>
  <c r="I68" i="15"/>
  <c r="J68" i="15"/>
  <c r="K68" i="15"/>
  <c r="L68" i="15"/>
  <c r="M68" i="15"/>
  <c r="N68" i="15"/>
  <c r="O68" i="15"/>
  <c r="P68" i="15"/>
  <c r="Q68" i="15"/>
  <c r="R68" i="15"/>
  <c r="S68" i="15"/>
  <c r="T68" i="15"/>
  <c r="U68" i="15"/>
  <c r="V68" i="15"/>
  <c r="W68" i="15"/>
  <c r="X68" i="15"/>
  <c r="Y68" i="15"/>
  <c r="Z68" i="15"/>
  <c r="AA68" i="15"/>
  <c r="AB68" i="15"/>
  <c r="AC68" i="15"/>
  <c r="AD68" i="15"/>
  <c r="AE68" i="15"/>
  <c r="AF68" i="15"/>
  <c r="AG68" i="15"/>
  <c r="AH68" i="15"/>
  <c r="AI68" i="15"/>
  <c r="AJ68" i="15"/>
  <c r="AK68" i="15"/>
  <c r="AL68" i="15"/>
  <c r="AM68" i="15"/>
  <c r="AN68" i="15"/>
  <c r="AO68" i="15"/>
  <c r="AP68" i="15"/>
  <c r="AQ68" i="15"/>
  <c r="AR68" i="15"/>
  <c r="AS68" i="15"/>
  <c r="AT68" i="15"/>
  <c r="AU68" i="15"/>
  <c r="AV68" i="15"/>
  <c r="AW68" i="15"/>
  <c r="AX68" i="15"/>
  <c r="AY68" i="15"/>
  <c r="AZ68" i="15"/>
  <c r="D69" i="15"/>
  <c r="E69" i="15"/>
  <c r="F69" i="15"/>
  <c r="G69" i="15"/>
  <c r="H69" i="15"/>
  <c r="I69" i="15"/>
  <c r="J69" i="15"/>
  <c r="K69" i="15"/>
  <c r="L69" i="15"/>
  <c r="M69" i="15"/>
  <c r="N69" i="15"/>
  <c r="O69" i="15"/>
  <c r="P69" i="15"/>
  <c r="Q69" i="15"/>
  <c r="R69" i="15"/>
  <c r="S69" i="15"/>
  <c r="T69" i="15"/>
  <c r="U69" i="15"/>
  <c r="V69" i="15"/>
  <c r="W69" i="15"/>
  <c r="X69" i="15"/>
  <c r="Y69" i="15"/>
  <c r="Z69" i="15"/>
  <c r="AA69" i="15"/>
  <c r="AB69" i="15"/>
  <c r="AC69" i="15"/>
  <c r="AD69" i="15"/>
  <c r="AE69" i="15"/>
  <c r="AF69" i="15"/>
  <c r="AG69" i="15"/>
  <c r="AH69" i="15"/>
  <c r="AI69" i="15"/>
  <c r="AJ69" i="15"/>
  <c r="AK69" i="15"/>
  <c r="AL69" i="15"/>
  <c r="AM69" i="15"/>
  <c r="AN69" i="15"/>
  <c r="AO69" i="15"/>
  <c r="AP69" i="15"/>
  <c r="AQ69" i="15"/>
  <c r="AR69" i="15"/>
  <c r="AS69" i="15"/>
  <c r="AT69" i="15"/>
  <c r="AU69" i="15"/>
  <c r="AV69" i="15"/>
  <c r="AW69" i="15"/>
  <c r="AX69" i="15"/>
  <c r="AY69" i="15"/>
  <c r="AZ69" i="15"/>
  <c r="C63" i="15"/>
  <c r="C64" i="15"/>
  <c r="C65" i="15"/>
  <c r="C66" i="15"/>
  <c r="C67" i="15"/>
  <c r="C68" i="15"/>
  <c r="C69" i="15"/>
  <c r="C62" i="15"/>
  <c r="D52" i="15"/>
  <c r="E52" i="15"/>
  <c r="F52" i="15"/>
  <c r="G52" i="15"/>
  <c r="H52" i="15"/>
  <c r="I52" i="15"/>
  <c r="J52" i="15"/>
  <c r="K52" i="15"/>
  <c r="L52" i="15"/>
  <c r="M52" i="15"/>
  <c r="N52" i="15"/>
  <c r="O52" i="15"/>
  <c r="P52" i="15"/>
  <c r="Q52" i="15"/>
  <c r="R52" i="15"/>
  <c r="S52" i="15"/>
  <c r="T52" i="15"/>
  <c r="U52" i="15"/>
  <c r="V52" i="15"/>
  <c r="W52" i="15"/>
  <c r="X52" i="15"/>
  <c r="Y52" i="15"/>
  <c r="Z52" i="15"/>
  <c r="AA52" i="15"/>
  <c r="AB52" i="15"/>
  <c r="AC52" i="15"/>
  <c r="AD52" i="15"/>
  <c r="AE52" i="15"/>
  <c r="AF52" i="15"/>
  <c r="AG52" i="15"/>
  <c r="AH52" i="15"/>
  <c r="AI52" i="15"/>
  <c r="AJ52" i="15"/>
  <c r="AK52" i="15"/>
  <c r="AL52" i="15"/>
  <c r="AM52" i="15"/>
  <c r="AN52" i="15"/>
  <c r="AO52" i="15"/>
  <c r="AP52" i="15"/>
  <c r="AQ52" i="15"/>
  <c r="AR52" i="15"/>
  <c r="AS52" i="15"/>
  <c r="AT52" i="15"/>
  <c r="AU52" i="15"/>
  <c r="AV52" i="15"/>
  <c r="AW52" i="15"/>
  <c r="AX52" i="15"/>
  <c r="AY52" i="15"/>
  <c r="AZ52" i="15"/>
  <c r="D53" i="15"/>
  <c r="E53" i="15"/>
  <c r="F53" i="15"/>
  <c r="G53" i="15"/>
  <c r="H53" i="15"/>
  <c r="I53" i="15"/>
  <c r="J53" i="15"/>
  <c r="K53" i="15"/>
  <c r="L53" i="15"/>
  <c r="M53" i="15"/>
  <c r="N53" i="15"/>
  <c r="O53" i="15"/>
  <c r="P53" i="15"/>
  <c r="Q53" i="15"/>
  <c r="R53" i="15"/>
  <c r="S53" i="15"/>
  <c r="T53" i="15"/>
  <c r="U53" i="15"/>
  <c r="V53" i="15"/>
  <c r="W53" i="15"/>
  <c r="X53" i="15"/>
  <c r="Y53" i="15"/>
  <c r="Z53" i="15"/>
  <c r="AA53" i="15"/>
  <c r="AB53" i="15"/>
  <c r="AC53" i="15"/>
  <c r="AD53" i="15"/>
  <c r="AE53" i="15"/>
  <c r="AF53" i="15"/>
  <c r="AG53" i="15"/>
  <c r="AH53" i="15"/>
  <c r="AI53" i="15"/>
  <c r="AJ53" i="15"/>
  <c r="AK53" i="15"/>
  <c r="AL53" i="15"/>
  <c r="AM53" i="15"/>
  <c r="AN53" i="15"/>
  <c r="AO53" i="15"/>
  <c r="AP53" i="15"/>
  <c r="AQ53" i="15"/>
  <c r="AR53" i="15"/>
  <c r="AS53" i="15"/>
  <c r="AT53" i="15"/>
  <c r="AU53" i="15"/>
  <c r="AV53" i="15"/>
  <c r="AW53" i="15"/>
  <c r="AX53" i="15"/>
  <c r="AY53" i="15"/>
  <c r="AZ53" i="15"/>
  <c r="D54" i="15"/>
  <c r="E54" i="15"/>
  <c r="F54" i="15"/>
  <c r="G54" i="15"/>
  <c r="H54" i="15"/>
  <c r="I54" i="15"/>
  <c r="J54" i="15"/>
  <c r="K54" i="15"/>
  <c r="L54" i="15"/>
  <c r="M54" i="15"/>
  <c r="N54" i="15"/>
  <c r="O54" i="15"/>
  <c r="P54" i="15"/>
  <c r="Q54" i="15"/>
  <c r="R54" i="15"/>
  <c r="S54" i="15"/>
  <c r="T54" i="15"/>
  <c r="U54" i="15"/>
  <c r="V54" i="15"/>
  <c r="W54" i="15"/>
  <c r="X54" i="15"/>
  <c r="Y54" i="15"/>
  <c r="Z54" i="15"/>
  <c r="AA54" i="15"/>
  <c r="AB54" i="15"/>
  <c r="AC54" i="15"/>
  <c r="AD54" i="15"/>
  <c r="AE54" i="15"/>
  <c r="AF54" i="15"/>
  <c r="AG54" i="15"/>
  <c r="AH54" i="15"/>
  <c r="AI54" i="15"/>
  <c r="AJ54" i="15"/>
  <c r="AK54" i="15"/>
  <c r="AL54" i="15"/>
  <c r="AM54" i="15"/>
  <c r="AN54" i="15"/>
  <c r="AO54" i="15"/>
  <c r="AP54" i="15"/>
  <c r="AQ54" i="15"/>
  <c r="AR54" i="15"/>
  <c r="AS54" i="15"/>
  <c r="AT54" i="15"/>
  <c r="AU54" i="15"/>
  <c r="AV54" i="15"/>
  <c r="AW54" i="15"/>
  <c r="AX54" i="15"/>
  <c r="AY54" i="15"/>
  <c r="AZ54" i="15"/>
  <c r="D55" i="15"/>
  <c r="E55" i="15"/>
  <c r="F55" i="15"/>
  <c r="G55" i="15"/>
  <c r="H55" i="15"/>
  <c r="I55" i="15"/>
  <c r="J55" i="15"/>
  <c r="K55" i="15"/>
  <c r="L55" i="15"/>
  <c r="M55" i="15"/>
  <c r="N55" i="15"/>
  <c r="O55" i="15"/>
  <c r="P55" i="15"/>
  <c r="Q55" i="15"/>
  <c r="R55" i="15"/>
  <c r="S55" i="15"/>
  <c r="T55" i="15"/>
  <c r="U55" i="15"/>
  <c r="V55" i="15"/>
  <c r="W55" i="15"/>
  <c r="X55" i="15"/>
  <c r="Y55" i="15"/>
  <c r="Z55" i="15"/>
  <c r="AA55" i="15"/>
  <c r="AB55" i="15"/>
  <c r="AC55" i="15"/>
  <c r="AD55" i="15"/>
  <c r="AE55" i="15"/>
  <c r="AF55" i="15"/>
  <c r="AG55" i="15"/>
  <c r="AH55" i="15"/>
  <c r="AI55" i="15"/>
  <c r="AJ55" i="15"/>
  <c r="AK55" i="15"/>
  <c r="AL55" i="15"/>
  <c r="AM55" i="15"/>
  <c r="AN55" i="15"/>
  <c r="AO55" i="15"/>
  <c r="AP55" i="15"/>
  <c r="AQ55" i="15"/>
  <c r="AR55" i="15"/>
  <c r="AS55" i="15"/>
  <c r="AT55" i="15"/>
  <c r="AU55" i="15"/>
  <c r="AV55" i="15"/>
  <c r="AW55" i="15"/>
  <c r="AX55" i="15"/>
  <c r="AY55" i="15"/>
  <c r="AZ55" i="15"/>
  <c r="D56" i="15"/>
  <c r="E56" i="15"/>
  <c r="F56" i="15"/>
  <c r="G56" i="15"/>
  <c r="H56" i="15"/>
  <c r="I56" i="15"/>
  <c r="J56" i="15"/>
  <c r="K56" i="15"/>
  <c r="L56" i="15"/>
  <c r="M56" i="15"/>
  <c r="N56" i="15"/>
  <c r="O56" i="15"/>
  <c r="P56" i="15"/>
  <c r="Q56" i="15"/>
  <c r="R56" i="15"/>
  <c r="S56" i="15"/>
  <c r="T56" i="15"/>
  <c r="U56" i="15"/>
  <c r="V56" i="15"/>
  <c r="W56" i="15"/>
  <c r="X56" i="15"/>
  <c r="Y56" i="15"/>
  <c r="Z56" i="15"/>
  <c r="AA56" i="15"/>
  <c r="AB56" i="15"/>
  <c r="AC56" i="15"/>
  <c r="AD56" i="15"/>
  <c r="AE56" i="15"/>
  <c r="AF56" i="15"/>
  <c r="AG56" i="15"/>
  <c r="AH56" i="15"/>
  <c r="AI56" i="15"/>
  <c r="AJ56" i="15"/>
  <c r="AK56" i="15"/>
  <c r="AL56" i="15"/>
  <c r="AM56" i="15"/>
  <c r="AN56" i="15"/>
  <c r="AO56" i="15"/>
  <c r="AP56" i="15"/>
  <c r="AQ56" i="15"/>
  <c r="AR56" i="15"/>
  <c r="AS56" i="15"/>
  <c r="AT56" i="15"/>
  <c r="AU56" i="15"/>
  <c r="AV56" i="15"/>
  <c r="AW56" i="15"/>
  <c r="AX56" i="15"/>
  <c r="AY56" i="15"/>
  <c r="AZ56" i="15"/>
  <c r="D57" i="15"/>
  <c r="E57" i="15"/>
  <c r="F57" i="15"/>
  <c r="G57" i="15"/>
  <c r="H57" i="15"/>
  <c r="I57" i="15"/>
  <c r="J57" i="15"/>
  <c r="K57" i="15"/>
  <c r="L57" i="15"/>
  <c r="M57" i="15"/>
  <c r="N57" i="15"/>
  <c r="O57" i="15"/>
  <c r="P57" i="15"/>
  <c r="Q57" i="15"/>
  <c r="R57" i="15"/>
  <c r="S57" i="15"/>
  <c r="T57" i="15"/>
  <c r="U57" i="15"/>
  <c r="V57" i="15"/>
  <c r="W57" i="15"/>
  <c r="X57" i="15"/>
  <c r="Y57" i="15"/>
  <c r="Z57" i="15"/>
  <c r="AA57" i="15"/>
  <c r="AB57" i="15"/>
  <c r="AC57" i="15"/>
  <c r="AD57" i="15"/>
  <c r="AE57" i="15"/>
  <c r="AF57" i="15"/>
  <c r="AG57" i="15"/>
  <c r="AH57" i="15"/>
  <c r="AI57" i="15"/>
  <c r="AJ57" i="15"/>
  <c r="AK57" i="15"/>
  <c r="AL57" i="15"/>
  <c r="AM57" i="15"/>
  <c r="AN57" i="15"/>
  <c r="AO57" i="15"/>
  <c r="AP57" i="15"/>
  <c r="AQ57" i="15"/>
  <c r="AR57" i="15"/>
  <c r="AS57" i="15"/>
  <c r="AT57" i="15"/>
  <c r="AU57" i="15"/>
  <c r="AV57" i="15"/>
  <c r="AW57" i="15"/>
  <c r="AX57" i="15"/>
  <c r="AY57" i="15"/>
  <c r="AZ57" i="15"/>
  <c r="D58" i="15"/>
  <c r="E58" i="15"/>
  <c r="F58" i="15"/>
  <c r="G58" i="15"/>
  <c r="H58" i="15"/>
  <c r="I58" i="15"/>
  <c r="J58" i="15"/>
  <c r="K58" i="15"/>
  <c r="L58" i="15"/>
  <c r="M58" i="15"/>
  <c r="N58" i="15"/>
  <c r="O58" i="15"/>
  <c r="P58" i="15"/>
  <c r="Q58" i="15"/>
  <c r="R58" i="15"/>
  <c r="S58" i="15"/>
  <c r="T58" i="15"/>
  <c r="U58" i="15"/>
  <c r="V58" i="15"/>
  <c r="W58" i="15"/>
  <c r="X58" i="15"/>
  <c r="Y58" i="15"/>
  <c r="Z58" i="15"/>
  <c r="AA58" i="15"/>
  <c r="AB58" i="15"/>
  <c r="AC58" i="15"/>
  <c r="AD58" i="15"/>
  <c r="AE58" i="15"/>
  <c r="AF58" i="15"/>
  <c r="AG58" i="15"/>
  <c r="AH58" i="15"/>
  <c r="AI58" i="15"/>
  <c r="AJ58" i="15"/>
  <c r="AK58" i="15"/>
  <c r="AL58" i="15"/>
  <c r="AM58" i="15"/>
  <c r="AN58" i="15"/>
  <c r="AO58" i="15"/>
  <c r="AP58" i="15"/>
  <c r="AQ58" i="15"/>
  <c r="AR58" i="15"/>
  <c r="AS58" i="15"/>
  <c r="AT58" i="15"/>
  <c r="AU58" i="15"/>
  <c r="AV58" i="15"/>
  <c r="AW58" i="15"/>
  <c r="AX58" i="15"/>
  <c r="AY58" i="15"/>
  <c r="AZ58" i="15"/>
  <c r="D59" i="15"/>
  <c r="E59" i="15"/>
  <c r="F59" i="15"/>
  <c r="G59" i="15"/>
  <c r="H59" i="15"/>
  <c r="I59" i="15"/>
  <c r="J59" i="15"/>
  <c r="K59" i="15"/>
  <c r="L59" i="15"/>
  <c r="M59" i="15"/>
  <c r="N59" i="15"/>
  <c r="O59" i="15"/>
  <c r="P59" i="15"/>
  <c r="Q59" i="15"/>
  <c r="R59" i="15"/>
  <c r="S59" i="15"/>
  <c r="T59" i="15"/>
  <c r="U59" i="15"/>
  <c r="V59" i="15"/>
  <c r="W59" i="15"/>
  <c r="X59" i="15"/>
  <c r="Y59" i="15"/>
  <c r="Z59" i="15"/>
  <c r="AA59" i="15"/>
  <c r="AB59" i="15"/>
  <c r="AC59" i="15"/>
  <c r="AD59" i="15"/>
  <c r="AE59" i="15"/>
  <c r="AF59" i="15"/>
  <c r="AG59" i="15"/>
  <c r="AH59" i="15"/>
  <c r="AI59" i="15"/>
  <c r="AJ59" i="15"/>
  <c r="AK59" i="15"/>
  <c r="AL59" i="15"/>
  <c r="AM59" i="15"/>
  <c r="AN59" i="15"/>
  <c r="AO59" i="15"/>
  <c r="AP59" i="15"/>
  <c r="AQ59" i="15"/>
  <c r="AR59" i="15"/>
  <c r="AS59" i="15"/>
  <c r="AT59" i="15"/>
  <c r="AU59" i="15"/>
  <c r="AV59" i="15"/>
  <c r="AW59" i="15"/>
  <c r="AX59" i="15"/>
  <c r="AY59" i="15"/>
  <c r="AZ59" i="15"/>
  <c r="C53" i="15"/>
  <c r="C54" i="15"/>
  <c r="C55" i="15"/>
  <c r="C56" i="15"/>
  <c r="C57" i="15"/>
  <c r="C58" i="15"/>
  <c r="C59" i="15"/>
  <c r="C52" i="15"/>
  <c r="S41" i="15"/>
  <c r="T41" i="15"/>
  <c r="U41" i="15"/>
  <c r="V41" i="15"/>
  <c r="W41" i="15"/>
  <c r="X41" i="15"/>
  <c r="Y41" i="15"/>
  <c r="Z41" i="15"/>
  <c r="AA41" i="15"/>
  <c r="AB41" i="15"/>
  <c r="AC41" i="15"/>
  <c r="AD41" i="15"/>
  <c r="AE41" i="15"/>
  <c r="AF41" i="15"/>
  <c r="AG41" i="15"/>
  <c r="AH41" i="15"/>
  <c r="AI41" i="15"/>
  <c r="AJ41" i="15"/>
  <c r="AK41" i="15"/>
  <c r="AL41" i="15"/>
  <c r="AM41" i="15"/>
  <c r="AN41" i="15"/>
  <c r="AO41" i="15"/>
  <c r="AP41" i="15"/>
  <c r="AQ41" i="15"/>
  <c r="AR41" i="15"/>
  <c r="AS41" i="15"/>
  <c r="AT41" i="15"/>
  <c r="AU41" i="15"/>
  <c r="AV41" i="15"/>
  <c r="AW41" i="15"/>
  <c r="AX41" i="15"/>
  <c r="AY41" i="15"/>
  <c r="AZ41" i="15"/>
  <c r="S42" i="15"/>
  <c r="T42" i="15"/>
  <c r="U42" i="15"/>
  <c r="V42" i="15"/>
  <c r="W42" i="15"/>
  <c r="X42" i="15"/>
  <c r="Y42" i="15"/>
  <c r="Z42" i="15"/>
  <c r="AA42" i="15"/>
  <c r="AB42" i="15"/>
  <c r="AC42" i="15"/>
  <c r="AD42" i="15"/>
  <c r="AE42" i="15"/>
  <c r="AF42" i="15"/>
  <c r="AG42" i="15"/>
  <c r="AH42" i="15"/>
  <c r="AI42" i="15"/>
  <c r="AJ42" i="15"/>
  <c r="AK42" i="15"/>
  <c r="AL42" i="15"/>
  <c r="AM42" i="15"/>
  <c r="AN42" i="15"/>
  <c r="AO42" i="15"/>
  <c r="AP42" i="15"/>
  <c r="AQ42" i="15"/>
  <c r="AR42" i="15"/>
  <c r="AS42" i="15"/>
  <c r="AT42" i="15"/>
  <c r="AU42" i="15"/>
  <c r="AV42" i="15"/>
  <c r="AW42" i="15"/>
  <c r="AX42" i="15"/>
  <c r="AY42" i="15"/>
  <c r="AZ42" i="15"/>
  <c r="S43" i="15"/>
  <c r="T43" i="15"/>
  <c r="U43" i="15"/>
  <c r="V43" i="15"/>
  <c r="W43" i="15"/>
  <c r="X43" i="15"/>
  <c r="Y43" i="15"/>
  <c r="Z43" i="15"/>
  <c r="AA43" i="15"/>
  <c r="AB43" i="15"/>
  <c r="AC43" i="15"/>
  <c r="AD43" i="15"/>
  <c r="AE43" i="15"/>
  <c r="AF43" i="15"/>
  <c r="AG43" i="15"/>
  <c r="AH43" i="15"/>
  <c r="AI43" i="15"/>
  <c r="AJ43" i="15"/>
  <c r="AK43" i="15"/>
  <c r="AL43" i="15"/>
  <c r="AM43" i="15"/>
  <c r="AN43" i="15"/>
  <c r="AO43" i="15"/>
  <c r="AP43" i="15"/>
  <c r="AQ43" i="15"/>
  <c r="AR43" i="15"/>
  <c r="AS43" i="15"/>
  <c r="AT43" i="15"/>
  <c r="AU43" i="15"/>
  <c r="AV43" i="15"/>
  <c r="AW43" i="15"/>
  <c r="AX43" i="15"/>
  <c r="AY43" i="15"/>
  <c r="AZ43" i="15"/>
  <c r="S44" i="15"/>
  <c r="T44" i="15"/>
  <c r="U44" i="15"/>
  <c r="V44" i="15"/>
  <c r="W44" i="15"/>
  <c r="X44" i="15"/>
  <c r="Y44" i="15"/>
  <c r="Z44" i="15"/>
  <c r="AA44" i="15"/>
  <c r="AB44" i="15"/>
  <c r="AC44" i="15"/>
  <c r="AD44" i="15"/>
  <c r="AE44" i="15"/>
  <c r="AF44" i="15"/>
  <c r="AG44" i="15"/>
  <c r="AH44" i="15"/>
  <c r="AI44" i="15"/>
  <c r="AJ44" i="15"/>
  <c r="AK44" i="15"/>
  <c r="AL44" i="15"/>
  <c r="AM44" i="15"/>
  <c r="AN44" i="15"/>
  <c r="AO44" i="15"/>
  <c r="AP44" i="15"/>
  <c r="AQ44" i="15"/>
  <c r="AR44" i="15"/>
  <c r="AS44" i="15"/>
  <c r="AT44" i="15"/>
  <c r="AU44" i="15"/>
  <c r="AV44" i="15"/>
  <c r="AW44" i="15"/>
  <c r="AX44" i="15"/>
  <c r="AY44" i="15"/>
  <c r="AZ44" i="15"/>
  <c r="S45" i="15"/>
  <c r="T45" i="15"/>
  <c r="U45" i="15"/>
  <c r="V45" i="15"/>
  <c r="W45" i="15"/>
  <c r="X45" i="15"/>
  <c r="Y45" i="15"/>
  <c r="Z45" i="15"/>
  <c r="AA45" i="15"/>
  <c r="AB45" i="15"/>
  <c r="AC45" i="15"/>
  <c r="AD45" i="15"/>
  <c r="AE45" i="15"/>
  <c r="AF45" i="15"/>
  <c r="AG45" i="15"/>
  <c r="AH45" i="15"/>
  <c r="AI45" i="15"/>
  <c r="AJ45" i="15"/>
  <c r="AK45" i="15"/>
  <c r="AL45" i="15"/>
  <c r="AM45" i="15"/>
  <c r="AN45" i="15"/>
  <c r="AO45" i="15"/>
  <c r="AP45" i="15"/>
  <c r="AQ45" i="15"/>
  <c r="AR45" i="15"/>
  <c r="AS45" i="15"/>
  <c r="AT45" i="15"/>
  <c r="AU45" i="15"/>
  <c r="AV45" i="15"/>
  <c r="AW45" i="15"/>
  <c r="AX45" i="15"/>
  <c r="AY45" i="15"/>
  <c r="AZ45" i="15"/>
  <c r="S46" i="15"/>
  <c r="T46" i="15"/>
  <c r="U46" i="15"/>
  <c r="V46" i="15"/>
  <c r="W46" i="15"/>
  <c r="X46" i="15"/>
  <c r="Y46" i="15"/>
  <c r="Z46" i="15"/>
  <c r="AA46" i="15"/>
  <c r="AB46" i="15"/>
  <c r="AC46" i="15"/>
  <c r="AD46" i="15"/>
  <c r="AE46" i="15"/>
  <c r="AF46" i="15"/>
  <c r="AG46" i="15"/>
  <c r="AH46" i="15"/>
  <c r="AI46" i="15"/>
  <c r="AJ46" i="15"/>
  <c r="AK46" i="15"/>
  <c r="AL46" i="15"/>
  <c r="AM46" i="15"/>
  <c r="AN46" i="15"/>
  <c r="AO46" i="15"/>
  <c r="AP46" i="15"/>
  <c r="AQ46" i="15"/>
  <c r="AR46" i="15"/>
  <c r="AS46" i="15"/>
  <c r="AT46" i="15"/>
  <c r="AU46" i="15"/>
  <c r="AV46" i="15"/>
  <c r="AW46" i="15"/>
  <c r="AX46" i="15"/>
  <c r="AY46" i="15"/>
  <c r="AZ46" i="15"/>
  <c r="S47" i="15"/>
  <c r="T47" i="15"/>
  <c r="U47" i="15"/>
  <c r="V47" i="15"/>
  <c r="W47" i="15"/>
  <c r="X47" i="15"/>
  <c r="Y47" i="15"/>
  <c r="Z47" i="15"/>
  <c r="AA47" i="15"/>
  <c r="AB47" i="15"/>
  <c r="AC47" i="15"/>
  <c r="AD47" i="15"/>
  <c r="AE47" i="15"/>
  <c r="AF47" i="15"/>
  <c r="AG47" i="15"/>
  <c r="AH47" i="15"/>
  <c r="AI47" i="15"/>
  <c r="AJ47" i="15"/>
  <c r="AK47" i="15"/>
  <c r="AL47" i="15"/>
  <c r="AM47" i="15"/>
  <c r="AN47" i="15"/>
  <c r="AO47" i="15"/>
  <c r="AP47" i="15"/>
  <c r="AQ47" i="15"/>
  <c r="AR47" i="15"/>
  <c r="AS47" i="15"/>
  <c r="AT47" i="15"/>
  <c r="AU47" i="15"/>
  <c r="AV47" i="15"/>
  <c r="AW47" i="15"/>
  <c r="AX47" i="15"/>
  <c r="AY47" i="15"/>
  <c r="AZ47" i="15"/>
  <c r="S48" i="15"/>
  <c r="T48" i="15"/>
  <c r="U48" i="15"/>
  <c r="V48" i="15"/>
  <c r="W48" i="15"/>
  <c r="X48" i="15"/>
  <c r="Y48" i="15"/>
  <c r="Z48" i="15"/>
  <c r="AA48" i="15"/>
  <c r="AB48" i="15"/>
  <c r="AC48" i="15"/>
  <c r="AD48" i="15"/>
  <c r="AE48" i="15"/>
  <c r="AF48" i="15"/>
  <c r="AG48" i="15"/>
  <c r="AH48" i="15"/>
  <c r="AI48" i="15"/>
  <c r="AJ48" i="15"/>
  <c r="AK48" i="15"/>
  <c r="AL48" i="15"/>
  <c r="AM48" i="15"/>
  <c r="AN48" i="15"/>
  <c r="AO48" i="15"/>
  <c r="AP48" i="15"/>
  <c r="AQ48" i="15"/>
  <c r="AR48" i="15"/>
  <c r="AS48" i="15"/>
  <c r="AT48" i="15"/>
  <c r="AU48" i="15"/>
  <c r="AV48" i="15"/>
  <c r="AW48" i="15"/>
  <c r="AX48" i="15"/>
  <c r="AY48" i="15"/>
  <c r="AZ48" i="15"/>
  <c r="I41" i="15"/>
  <c r="J41" i="15"/>
  <c r="K41" i="15"/>
  <c r="L41" i="15"/>
  <c r="M41" i="15"/>
  <c r="N41" i="15"/>
  <c r="O41" i="15"/>
  <c r="P41" i="15"/>
  <c r="Q41" i="15"/>
  <c r="R41" i="15"/>
  <c r="I42" i="15"/>
  <c r="J42" i="15"/>
  <c r="K42" i="15"/>
  <c r="L42" i="15"/>
  <c r="M42" i="15"/>
  <c r="N42" i="15"/>
  <c r="O42" i="15"/>
  <c r="P42" i="15"/>
  <c r="Q42" i="15"/>
  <c r="R42" i="15"/>
  <c r="I43" i="15"/>
  <c r="J43" i="15"/>
  <c r="K43" i="15"/>
  <c r="L43" i="15"/>
  <c r="M43" i="15"/>
  <c r="N43" i="15"/>
  <c r="O43" i="15"/>
  <c r="P43" i="15"/>
  <c r="Q43" i="15"/>
  <c r="R43" i="15"/>
  <c r="I44" i="15"/>
  <c r="J44" i="15"/>
  <c r="K44" i="15"/>
  <c r="L44" i="15"/>
  <c r="M44" i="15"/>
  <c r="N44" i="15"/>
  <c r="O44" i="15"/>
  <c r="P44" i="15"/>
  <c r="Q44" i="15"/>
  <c r="R44" i="15"/>
  <c r="I45" i="15"/>
  <c r="J45" i="15"/>
  <c r="K45" i="15"/>
  <c r="L45" i="15"/>
  <c r="M45" i="15"/>
  <c r="N45" i="15"/>
  <c r="O45" i="15"/>
  <c r="P45" i="15"/>
  <c r="Q45" i="15"/>
  <c r="R45" i="15"/>
  <c r="I46" i="15"/>
  <c r="J46" i="15"/>
  <c r="K46" i="15"/>
  <c r="L46" i="15"/>
  <c r="M46" i="15"/>
  <c r="N46" i="15"/>
  <c r="O46" i="15"/>
  <c r="P46" i="15"/>
  <c r="Q46" i="15"/>
  <c r="R46" i="15"/>
  <c r="I47" i="15"/>
  <c r="J47" i="15"/>
  <c r="K47" i="15"/>
  <c r="L47" i="15"/>
  <c r="M47" i="15"/>
  <c r="N47" i="15"/>
  <c r="O47" i="15"/>
  <c r="P47" i="15"/>
  <c r="Q47" i="15"/>
  <c r="R47" i="15"/>
  <c r="I48" i="15"/>
  <c r="J48" i="15"/>
  <c r="K48" i="15"/>
  <c r="L48" i="15"/>
  <c r="M48" i="15"/>
  <c r="N48" i="15"/>
  <c r="O48" i="15"/>
  <c r="P48" i="15"/>
  <c r="Q48" i="15"/>
  <c r="R48" i="15"/>
  <c r="E41" i="15"/>
  <c r="F41" i="15"/>
  <c r="G41" i="15"/>
  <c r="H41" i="15"/>
  <c r="E42" i="15"/>
  <c r="F42" i="15"/>
  <c r="G42" i="15"/>
  <c r="H42" i="15"/>
  <c r="E43" i="15"/>
  <c r="F43" i="15"/>
  <c r="G43" i="15"/>
  <c r="H43" i="15"/>
  <c r="E44" i="15"/>
  <c r="F44" i="15"/>
  <c r="G44" i="15"/>
  <c r="H44" i="15"/>
  <c r="E45" i="15"/>
  <c r="F45" i="15"/>
  <c r="G45" i="15"/>
  <c r="H45" i="15"/>
  <c r="E46" i="15"/>
  <c r="F46" i="15"/>
  <c r="G46" i="15"/>
  <c r="H46" i="15"/>
  <c r="E47" i="15"/>
  <c r="F47" i="15"/>
  <c r="G47" i="15"/>
  <c r="H47" i="15"/>
  <c r="E48" i="15"/>
  <c r="F48" i="15"/>
  <c r="G48" i="15"/>
  <c r="H48" i="15"/>
  <c r="D41" i="15"/>
  <c r="D42" i="15"/>
  <c r="D43" i="15"/>
  <c r="D44" i="15"/>
  <c r="D45" i="15"/>
  <c r="D46" i="15"/>
  <c r="D47" i="15"/>
  <c r="D48" i="15"/>
  <c r="C42" i="15"/>
  <c r="C43" i="15"/>
  <c r="C44" i="15"/>
  <c r="C45" i="15"/>
  <c r="C46" i="15"/>
  <c r="C47" i="15"/>
  <c r="C48" i="15"/>
  <c r="C41" i="15"/>
  <c r="T31" i="15"/>
  <c r="U31" i="15"/>
  <c r="V31" i="15"/>
  <c r="W31" i="15"/>
  <c r="X31" i="15"/>
  <c r="Y31" i="15"/>
  <c r="Z31" i="15"/>
  <c r="AA31" i="15"/>
  <c r="AB31" i="15"/>
  <c r="AC31" i="15"/>
  <c r="AD31" i="15"/>
  <c r="AE31" i="15"/>
  <c r="AF31" i="15"/>
  <c r="AG31" i="15"/>
  <c r="AH31" i="15"/>
  <c r="AI31" i="15"/>
  <c r="AJ31" i="15"/>
  <c r="AK31" i="15"/>
  <c r="AL31" i="15"/>
  <c r="AM31" i="15"/>
  <c r="AN31" i="15"/>
  <c r="AO31" i="15"/>
  <c r="AP31" i="15"/>
  <c r="AQ31" i="15"/>
  <c r="AR31" i="15"/>
  <c r="AS31" i="15"/>
  <c r="AT31" i="15"/>
  <c r="AU31" i="15"/>
  <c r="AV31" i="15"/>
  <c r="AW31" i="15"/>
  <c r="AX31" i="15"/>
  <c r="AY31" i="15"/>
  <c r="AZ31" i="15"/>
  <c r="T32" i="15"/>
  <c r="U32" i="15"/>
  <c r="V32" i="15"/>
  <c r="W32" i="15"/>
  <c r="X32" i="15"/>
  <c r="Y32" i="15"/>
  <c r="Z32" i="15"/>
  <c r="AA32" i="15"/>
  <c r="AB32" i="15"/>
  <c r="AC32" i="15"/>
  <c r="AD32" i="15"/>
  <c r="AE32" i="15"/>
  <c r="AF32" i="15"/>
  <c r="AG32" i="15"/>
  <c r="AH32" i="15"/>
  <c r="AI32" i="15"/>
  <c r="AJ32" i="15"/>
  <c r="AK32" i="15"/>
  <c r="AL32" i="15"/>
  <c r="AM32" i="15"/>
  <c r="AN32" i="15"/>
  <c r="AO32" i="15"/>
  <c r="AP32" i="15"/>
  <c r="AQ32" i="15"/>
  <c r="AR32" i="15"/>
  <c r="AS32" i="15"/>
  <c r="AT32" i="15"/>
  <c r="AU32" i="15"/>
  <c r="AV32" i="15"/>
  <c r="AW32" i="15"/>
  <c r="AX32" i="15"/>
  <c r="AY32" i="15"/>
  <c r="AZ32" i="15"/>
  <c r="T33" i="15"/>
  <c r="U33" i="15"/>
  <c r="V33" i="15"/>
  <c r="W33" i="15"/>
  <c r="X33" i="15"/>
  <c r="Y33" i="15"/>
  <c r="Z33" i="15"/>
  <c r="AA33" i="15"/>
  <c r="AB33" i="15"/>
  <c r="AC33" i="15"/>
  <c r="AD33" i="15"/>
  <c r="AE33" i="15"/>
  <c r="AF33" i="15"/>
  <c r="AG33" i="15"/>
  <c r="AH33" i="15"/>
  <c r="AI33" i="15"/>
  <c r="AJ33" i="15"/>
  <c r="AK33" i="15"/>
  <c r="AL33" i="15"/>
  <c r="AM33" i="15"/>
  <c r="AN33" i="15"/>
  <c r="AO33" i="15"/>
  <c r="AP33" i="15"/>
  <c r="AQ33" i="15"/>
  <c r="AR33" i="15"/>
  <c r="AS33" i="15"/>
  <c r="AT33" i="15"/>
  <c r="AU33" i="15"/>
  <c r="AV33" i="15"/>
  <c r="AW33" i="15"/>
  <c r="AX33" i="15"/>
  <c r="AY33" i="15"/>
  <c r="AZ33" i="15"/>
  <c r="T34" i="15"/>
  <c r="U34" i="15"/>
  <c r="V34" i="15"/>
  <c r="W34" i="15"/>
  <c r="X34" i="15"/>
  <c r="Y34" i="15"/>
  <c r="Z34" i="15"/>
  <c r="AA34" i="15"/>
  <c r="AB34" i="15"/>
  <c r="AC34" i="15"/>
  <c r="AD34" i="15"/>
  <c r="AE34" i="15"/>
  <c r="AF34" i="15"/>
  <c r="AG34" i="15"/>
  <c r="AH34" i="15"/>
  <c r="AI34" i="15"/>
  <c r="AJ34" i="15"/>
  <c r="AK34" i="15"/>
  <c r="AL34" i="15"/>
  <c r="AM34" i="15"/>
  <c r="AN34" i="15"/>
  <c r="AO34" i="15"/>
  <c r="AP34" i="15"/>
  <c r="AQ34" i="15"/>
  <c r="AR34" i="15"/>
  <c r="AS34" i="15"/>
  <c r="AT34" i="15"/>
  <c r="AU34" i="15"/>
  <c r="AV34" i="15"/>
  <c r="AW34" i="15"/>
  <c r="AX34" i="15"/>
  <c r="AY34" i="15"/>
  <c r="AZ34" i="15"/>
  <c r="T35" i="15"/>
  <c r="U35" i="15"/>
  <c r="V35" i="15"/>
  <c r="W35" i="15"/>
  <c r="X35" i="15"/>
  <c r="Y35" i="15"/>
  <c r="Z35" i="15"/>
  <c r="AA35" i="15"/>
  <c r="AB35" i="15"/>
  <c r="AC35" i="15"/>
  <c r="AD35" i="15"/>
  <c r="AE35" i="15"/>
  <c r="AF35" i="15"/>
  <c r="AG35" i="15"/>
  <c r="AH35" i="15"/>
  <c r="AI35" i="15"/>
  <c r="AJ35" i="15"/>
  <c r="AK35" i="15"/>
  <c r="AL35" i="15"/>
  <c r="AM35" i="15"/>
  <c r="AN35" i="15"/>
  <c r="AO35" i="15"/>
  <c r="AP35" i="15"/>
  <c r="AQ35" i="15"/>
  <c r="AR35" i="15"/>
  <c r="AS35" i="15"/>
  <c r="AT35" i="15"/>
  <c r="AU35" i="15"/>
  <c r="AV35" i="15"/>
  <c r="AW35" i="15"/>
  <c r="AX35" i="15"/>
  <c r="AY35" i="15"/>
  <c r="AZ35" i="15"/>
  <c r="T36" i="15"/>
  <c r="U36" i="15"/>
  <c r="V36" i="15"/>
  <c r="W36" i="15"/>
  <c r="X36" i="15"/>
  <c r="Y36" i="15"/>
  <c r="Z36" i="15"/>
  <c r="AA36" i="15"/>
  <c r="AB36" i="15"/>
  <c r="AC36" i="15"/>
  <c r="AD36" i="15"/>
  <c r="AE36" i="15"/>
  <c r="AF36" i="15"/>
  <c r="AG36" i="15"/>
  <c r="AH36" i="15"/>
  <c r="AI36" i="15"/>
  <c r="AJ36" i="15"/>
  <c r="AK36" i="15"/>
  <c r="AL36" i="15"/>
  <c r="AM36" i="15"/>
  <c r="AN36" i="15"/>
  <c r="AO36" i="15"/>
  <c r="AP36" i="15"/>
  <c r="AQ36" i="15"/>
  <c r="AR36" i="15"/>
  <c r="AS36" i="15"/>
  <c r="AT36" i="15"/>
  <c r="AU36" i="15"/>
  <c r="AV36" i="15"/>
  <c r="AW36" i="15"/>
  <c r="AX36" i="15"/>
  <c r="AY36" i="15"/>
  <c r="AZ36" i="15"/>
  <c r="T37" i="15"/>
  <c r="U37" i="15"/>
  <c r="V37" i="15"/>
  <c r="W37" i="15"/>
  <c r="X37" i="15"/>
  <c r="Y37" i="15"/>
  <c r="Z37" i="15"/>
  <c r="AA37" i="15"/>
  <c r="AB37" i="15"/>
  <c r="AC37" i="15"/>
  <c r="AD37" i="15"/>
  <c r="AE37" i="15"/>
  <c r="AF37" i="15"/>
  <c r="AG37" i="15"/>
  <c r="AH37" i="15"/>
  <c r="AI37" i="15"/>
  <c r="AJ37" i="15"/>
  <c r="AK37" i="15"/>
  <c r="AL37" i="15"/>
  <c r="AM37" i="15"/>
  <c r="AN37" i="15"/>
  <c r="AO37" i="15"/>
  <c r="AP37" i="15"/>
  <c r="AQ37" i="15"/>
  <c r="AR37" i="15"/>
  <c r="AS37" i="15"/>
  <c r="AT37" i="15"/>
  <c r="AU37" i="15"/>
  <c r="AV37" i="15"/>
  <c r="AW37" i="15"/>
  <c r="AX37" i="15"/>
  <c r="AY37" i="15"/>
  <c r="AZ37" i="15"/>
  <c r="T38" i="15"/>
  <c r="U38" i="15"/>
  <c r="V38" i="15"/>
  <c r="W38" i="15"/>
  <c r="X38" i="15"/>
  <c r="Y38" i="15"/>
  <c r="Z38" i="15"/>
  <c r="AA38" i="15"/>
  <c r="AB38" i="15"/>
  <c r="AC38" i="15"/>
  <c r="AD38" i="15"/>
  <c r="AE38" i="15"/>
  <c r="AF38" i="15"/>
  <c r="AG38" i="15"/>
  <c r="AH38" i="15"/>
  <c r="AI38" i="15"/>
  <c r="AJ38" i="15"/>
  <c r="AK38" i="15"/>
  <c r="AL38" i="15"/>
  <c r="AM38" i="15"/>
  <c r="AN38" i="15"/>
  <c r="AO38" i="15"/>
  <c r="AP38" i="15"/>
  <c r="AQ38" i="15"/>
  <c r="AR38" i="15"/>
  <c r="AS38" i="15"/>
  <c r="AT38" i="15"/>
  <c r="AU38" i="15"/>
  <c r="AV38" i="15"/>
  <c r="AW38" i="15"/>
  <c r="AX38" i="15"/>
  <c r="AY38" i="15"/>
  <c r="AZ38" i="15"/>
  <c r="I31" i="15"/>
  <c r="J31" i="15"/>
  <c r="K31" i="15"/>
  <c r="L31" i="15"/>
  <c r="M31" i="15"/>
  <c r="N31" i="15"/>
  <c r="O31" i="15"/>
  <c r="P31" i="15"/>
  <c r="Q31" i="15"/>
  <c r="R31" i="15"/>
  <c r="S31" i="15"/>
  <c r="I32" i="15"/>
  <c r="J32" i="15"/>
  <c r="K32" i="15"/>
  <c r="L32" i="15"/>
  <c r="M32" i="15"/>
  <c r="N32" i="15"/>
  <c r="O32" i="15"/>
  <c r="P32" i="15"/>
  <c r="Q32" i="15"/>
  <c r="R32" i="15"/>
  <c r="S32" i="15"/>
  <c r="I33" i="15"/>
  <c r="J33" i="15"/>
  <c r="K33" i="15"/>
  <c r="L33" i="15"/>
  <c r="M33" i="15"/>
  <c r="N33" i="15"/>
  <c r="O33" i="15"/>
  <c r="P33" i="15"/>
  <c r="Q33" i="15"/>
  <c r="R33" i="15"/>
  <c r="S33" i="15"/>
  <c r="I34" i="15"/>
  <c r="J34" i="15"/>
  <c r="K34" i="15"/>
  <c r="L34" i="15"/>
  <c r="M34" i="15"/>
  <c r="N34" i="15"/>
  <c r="O34" i="15"/>
  <c r="P34" i="15"/>
  <c r="Q34" i="15"/>
  <c r="R34" i="15"/>
  <c r="S34" i="15"/>
  <c r="I35" i="15"/>
  <c r="J35" i="15"/>
  <c r="K35" i="15"/>
  <c r="L35" i="15"/>
  <c r="M35" i="15"/>
  <c r="N35" i="15"/>
  <c r="O35" i="15"/>
  <c r="P35" i="15"/>
  <c r="Q35" i="15"/>
  <c r="R35" i="15"/>
  <c r="S35" i="15"/>
  <c r="I36" i="15"/>
  <c r="J36" i="15"/>
  <c r="K36" i="15"/>
  <c r="L36" i="15"/>
  <c r="M36" i="15"/>
  <c r="N36" i="15"/>
  <c r="O36" i="15"/>
  <c r="P36" i="15"/>
  <c r="Q36" i="15"/>
  <c r="R36" i="15"/>
  <c r="S36" i="15"/>
  <c r="I37" i="15"/>
  <c r="J37" i="15"/>
  <c r="K37" i="15"/>
  <c r="L37" i="15"/>
  <c r="M37" i="15"/>
  <c r="N37" i="15"/>
  <c r="O37" i="15"/>
  <c r="P37" i="15"/>
  <c r="Q37" i="15"/>
  <c r="R37" i="15"/>
  <c r="S37" i="15"/>
  <c r="I38" i="15"/>
  <c r="J38" i="15"/>
  <c r="K38" i="15"/>
  <c r="L38" i="15"/>
  <c r="M38" i="15"/>
  <c r="N38" i="15"/>
  <c r="O38" i="15"/>
  <c r="P38" i="15"/>
  <c r="Q38" i="15"/>
  <c r="R38" i="15"/>
  <c r="S38" i="15"/>
  <c r="E31" i="15"/>
  <c r="F31" i="15"/>
  <c r="G31" i="15"/>
  <c r="H31" i="15"/>
  <c r="E32" i="15"/>
  <c r="F32" i="15"/>
  <c r="G32" i="15"/>
  <c r="H32" i="15"/>
  <c r="E33" i="15"/>
  <c r="F33" i="15"/>
  <c r="G33" i="15"/>
  <c r="H33" i="15"/>
  <c r="E34" i="15"/>
  <c r="F34" i="15"/>
  <c r="G34" i="15"/>
  <c r="H34" i="15"/>
  <c r="E35" i="15"/>
  <c r="F35" i="15"/>
  <c r="G35" i="15"/>
  <c r="H35" i="15"/>
  <c r="E36" i="15"/>
  <c r="F36" i="15"/>
  <c r="G36" i="15"/>
  <c r="H36" i="15"/>
  <c r="E37" i="15"/>
  <c r="F37" i="15"/>
  <c r="G37" i="15"/>
  <c r="H37" i="15"/>
  <c r="E38" i="15"/>
  <c r="F38" i="15"/>
  <c r="G38" i="15"/>
  <c r="H38" i="15"/>
  <c r="D31" i="15"/>
  <c r="D32" i="15"/>
  <c r="D33" i="15"/>
  <c r="D34" i="15"/>
  <c r="D35" i="15"/>
  <c r="D36" i="15"/>
  <c r="D37" i="15"/>
  <c r="D38" i="15"/>
  <c r="C32" i="15"/>
  <c r="C33" i="15"/>
  <c r="C34" i="15"/>
  <c r="C35" i="15"/>
  <c r="C36" i="15"/>
  <c r="C37" i="15"/>
  <c r="C38" i="15"/>
  <c r="C31" i="15"/>
  <c r="C42" i="16"/>
  <c r="C24" i="16"/>
  <c r="C32" i="16"/>
  <c r="C102" i="16"/>
  <c r="V6" i="22"/>
  <c r="U6" i="22"/>
  <c r="T6" i="22"/>
  <c r="S6" i="22"/>
  <c r="R6" i="22"/>
  <c r="Q6" i="22"/>
  <c r="P6" i="22"/>
  <c r="O6" i="22"/>
  <c r="N6" i="22"/>
  <c r="M6" i="22"/>
  <c r="L6" i="22"/>
  <c r="K6" i="22"/>
  <c r="J6" i="22"/>
  <c r="I6" i="22"/>
  <c r="H6" i="22"/>
  <c r="G6" i="22"/>
  <c r="F6" i="22"/>
  <c r="E6" i="22"/>
  <c r="D6" i="22"/>
  <c r="U5" i="22"/>
  <c r="T5" i="22"/>
  <c r="S5" i="22"/>
  <c r="R5" i="22"/>
  <c r="Q5" i="22"/>
  <c r="P5" i="22"/>
  <c r="O5" i="22"/>
  <c r="N5" i="22"/>
  <c r="M5" i="22"/>
  <c r="L5" i="22"/>
  <c r="K5" i="22"/>
  <c r="J5" i="22"/>
  <c r="I5" i="22"/>
  <c r="H5" i="22"/>
  <c r="G5" i="22"/>
  <c r="F5" i="22"/>
  <c r="E5" i="22"/>
  <c r="C15" i="10"/>
  <c r="BC4" i="12"/>
  <c r="AL31" i="13"/>
  <c r="AM30" i="13" s="1"/>
  <c r="AN30" i="13" s="1"/>
  <c r="AO30" i="13" s="1"/>
  <c r="AP30" i="13" s="1"/>
  <c r="AQ30" i="13" s="1"/>
  <c r="AR30" i="13" s="1"/>
  <c r="AS30" i="13" s="1"/>
  <c r="AT30" i="13" s="1"/>
  <c r="AU30" i="13" s="1"/>
  <c r="AV30" i="13" s="1"/>
  <c r="AW30" i="13" s="1"/>
  <c r="AX30" i="13" s="1"/>
  <c r="AY30" i="13" s="1"/>
  <c r="AZ30" i="13" s="1"/>
  <c r="BC19" i="13"/>
  <c r="C5" i="13" s="1"/>
  <c r="BC20" i="13"/>
  <c r="C6" i="13" s="1"/>
  <c r="BC21" i="13"/>
  <c r="C7" i="13" s="1"/>
  <c r="BC22" i="13"/>
  <c r="C8" i="13" s="1"/>
  <c r="BC23" i="13"/>
  <c r="C9" i="13" s="1"/>
  <c r="BC24" i="13"/>
  <c r="C10" i="13" s="1"/>
  <c r="BC25" i="13"/>
  <c r="C11" i="13" s="1"/>
  <c r="BC18" i="13"/>
  <c r="C4" i="13" s="1"/>
  <c r="BA19" i="13"/>
  <c r="BA20" i="13"/>
  <c r="BA21" i="13"/>
  <c r="BA22" i="13"/>
  <c r="BA23" i="13"/>
  <c r="BA24" i="13"/>
  <c r="BA25" i="13"/>
  <c r="BA18" i="13"/>
  <c r="BB22" i="13" l="1"/>
  <c r="BB18" i="13"/>
  <c r="BB21" i="13"/>
  <c r="BB19" i="13"/>
  <c r="BB23" i="13"/>
  <c r="BB20" i="13"/>
  <c r="BB24" i="13"/>
  <c r="BB25" i="13"/>
  <c r="K3" i="9"/>
  <c r="J3" i="9"/>
  <c r="C31" i="12" l="1"/>
  <c r="C32" i="12"/>
  <c r="C33" i="12"/>
  <c r="C34" i="12"/>
  <c r="C35" i="12"/>
  <c r="C36" i="12"/>
  <c r="C37" i="12"/>
  <c r="C38" i="12"/>
  <c r="E39" i="21"/>
  <c r="E68" i="21" s="1"/>
  <c r="F39" i="21"/>
  <c r="F68" i="21" s="1"/>
  <c r="G39" i="21"/>
  <c r="G68" i="21" s="1"/>
  <c r="H39" i="21"/>
  <c r="H68" i="21" s="1"/>
  <c r="I39" i="21"/>
  <c r="I68" i="21" s="1"/>
  <c r="J39" i="21"/>
  <c r="J68" i="21" s="1"/>
  <c r="K39" i="21"/>
  <c r="K68" i="21" s="1"/>
  <c r="L39" i="21"/>
  <c r="L68" i="21" s="1"/>
  <c r="E40" i="21"/>
  <c r="E69" i="21" s="1"/>
  <c r="F40" i="21"/>
  <c r="F69" i="21" s="1"/>
  <c r="G40" i="21"/>
  <c r="G69" i="21" s="1"/>
  <c r="H40" i="21"/>
  <c r="H69" i="21" s="1"/>
  <c r="I40" i="21"/>
  <c r="I69" i="21" s="1"/>
  <c r="J40" i="21"/>
  <c r="J69" i="21" s="1"/>
  <c r="K40" i="21"/>
  <c r="K69" i="21" s="1"/>
  <c r="L40" i="21"/>
  <c r="L69" i="21" s="1"/>
  <c r="E41" i="21"/>
  <c r="E70" i="21" s="1"/>
  <c r="F41" i="21"/>
  <c r="F70" i="21" s="1"/>
  <c r="G41" i="21"/>
  <c r="G70" i="21" s="1"/>
  <c r="H41" i="21"/>
  <c r="H70" i="21" s="1"/>
  <c r="I41" i="21"/>
  <c r="I70" i="21" s="1"/>
  <c r="J41" i="21"/>
  <c r="J70" i="21" s="1"/>
  <c r="K41" i="21"/>
  <c r="K70" i="21" s="1"/>
  <c r="L41" i="21"/>
  <c r="L70" i="21" s="1"/>
  <c r="E42" i="21"/>
  <c r="E71" i="21" s="1"/>
  <c r="F42" i="21"/>
  <c r="F71" i="21" s="1"/>
  <c r="G42" i="21"/>
  <c r="G71" i="21" s="1"/>
  <c r="H42" i="21"/>
  <c r="H71" i="21" s="1"/>
  <c r="I42" i="21"/>
  <c r="I71" i="21" s="1"/>
  <c r="J42" i="21"/>
  <c r="J71" i="21" s="1"/>
  <c r="K42" i="21"/>
  <c r="K71" i="21" s="1"/>
  <c r="L42" i="21"/>
  <c r="L71" i="21" s="1"/>
  <c r="E43" i="21"/>
  <c r="E72" i="21" s="1"/>
  <c r="F43" i="21"/>
  <c r="F72" i="21" s="1"/>
  <c r="G43" i="21"/>
  <c r="G72" i="21" s="1"/>
  <c r="H43" i="21"/>
  <c r="H72" i="21" s="1"/>
  <c r="I43" i="21"/>
  <c r="I72" i="21" s="1"/>
  <c r="J43" i="21"/>
  <c r="J72" i="21" s="1"/>
  <c r="K43" i="21"/>
  <c r="K72" i="21" s="1"/>
  <c r="L43" i="21"/>
  <c r="L72" i="21" s="1"/>
  <c r="E44" i="21"/>
  <c r="E73" i="21" s="1"/>
  <c r="F44" i="21"/>
  <c r="F73" i="21" s="1"/>
  <c r="G44" i="21"/>
  <c r="G73" i="21" s="1"/>
  <c r="H44" i="21"/>
  <c r="H73" i="21" s="1"/>
  <c r="I44" i="21"/>
  <c r="I73" i="21" s="1"/>
  <c r="J44" i="21"/>
  <c r="J73" i="21" s="1"/>
  <c r="K44" i="21"/>
  <c r="K73" i="21" s="1"/>
  <c r="L44" i="21"/>
  <c r="L73" i="21" s="1"/>
  <c r="E45" i="21"/>
  <c r="E74" i="21" s="1"/>
  <c r="F45" i="21"/>
  <c r="F74" i="21" s="1"/>
  <c r="G45" i="21"/>
  <c r="G74" i="21" s="1"/>
  <c r="H45" i="21"/>
  <c r="H74" i="21" s="1"/>
  <c r="I45" i="21"/>
  <c r="I74" i="21" s="1"/>
  <c r="J45" i="21"/>
  <c r="J74" i="21" s="1"/>
  <c r="K45" i="21"/>
  <c r="K74" i="21" s="1"/>
  <c r="L45" i="21"/>
  <c r="L74" i="21" s="1"/>
  <c r="E46" i="21"/>
  <c r="E75" i="21" s="1"/>
  <c r="F46" i="21"/>
  <c r="F75" i="21" s="1"/>
  <c r="G46" i="21"/>
  <c r="G75" i="21" s="1"/>
  <c r="H46" i="21"/>
  <c r="H75" i="21" s="1"/>
  <c r="I46" i="21"/>
  <c r="I75" i="21" s="1"/>
  <c r="J46" i="21"/>
  <c r="J75" i="21" s="1"/>
  <c r="K46" i="21"/>
  <c r="K75" i="21" s="1"/>
  <c r="L46" i="21"/>
  <c r="L75" i="21" s="1"/>
  <c r="E47" i="21"/>
  <c r="E76" i="21" s="1"/>
  <c r="F47" i="21"/>
  <c r="F76" i="21" s="1"/>
  <c r="G47" i="21"/>
  <c r="G76" i="21" s="1"/>
  <c r="H47" i="21"/>
  <c r="H76" i="21" s="1"/>
  <c r="I47" i="21"/>
  <c r="I76" i="21" s="1"/>
  <c r="J47" i="21"/>
  <c r="J76" i="21" s="1"/>
  <c r="K47" i="21"/>
  <c r="K76" i="21" s="1"/>
  <c r="L47" i="21"/>
  <c r="L76" i="21" s="1"/>
  <c r="E48" i="21"/>
  <c r="E77" i="21" s="1"/>
  <c r="F48" i="21"/>
  <c r="F77" i="21" s="1"/>
  <c r="G48" i="21"/>
  <c r="G77" i="21" s="1"/>
  <c r="H48" i="21"/>
  <c r="H77" i="21" s="1"/>
  <c r="I48" i="21"/>
  <c r="I77" i="21" s="1"/>
  <c r="J48" i="21"/>
  <c r="J77" i="21" s="1"/>
  <c r="K48" i="21"/>
  <c r="K77" i="21" s="1"/>
  <c r="L48" i="21"/>
  <c r="L77" i="21" s="1"/>
  <c r="E49" i="21"/>
  <c r="E78" i="21" s="1"/>
  <c r="F49" i="21"/>
  <c r="F78" i="21" s="1"/>
  <c r="G49" i="21"/>
  <c r="G78" i="21" s="1"/>
  <c r="H49" i="21"/>
  <c r="H78" i="21" s="1"/>
  <c r="I49" i="21"/>
  <c r="I78" i="21" s="1"/>
  <c r="J49" i="21"/>
  <c r="J78" i="21" s="1"/>
  <c r="K49" i="21"/>
  <c r="K78" i="21" s="1"/>
  <c r="L49" i="21"/>
  <c r="L78" i="21" s="1"/>
  <c r="E50" i="21"/>
  <c r="E79" i="21" s="1"/>
  <c r="F50" i="21"/>
  <c r="F79" i="21" s="1"/>
  <c r="G50" i="21"/>
  <c r="G79" i="21" s="1"/>
  <c r="H50" i="21"/>
  <c r="H79" i="21" s="1"/>
  <c r="I50" i="21"/>
  <c r="I79" i="21" s="1"/>
  <c r="J50" i="21"/>
  <c r="J79" i="21" s="1"/>
  <c r="K50" i="21"/>
  <c r="K79" i="21" s="1"/>
  <c r="L50" i="21"/>
  <c r="L79" i="21" s="1"/>
  <c r="E51" i="21"/>
  <c r="E80" i="21" s="1"/>
  <c r="F51" i="21"/>
  <c r="F80" i="21" s="1"/>
  <c r="G51" i="21"/>
  <c r="G80" i="21" s="1"/>
  <c r="H51" i="21"/>
  <c r="H80" i="21" s="1"/>
  <c r="I51" i="21"/>
  <c r="I80" i="21" s="1"/>
  <c r="J51" i="21"/>
  <c r="J80" i="21" s="1"/>
  <c r="K51" i="21"/>
  <c r="K80" i="21" s="1"/>
  <c r="L51" i="21"/>
  <c r="L80" i="21" s="1"/>
  <c r="E52" i="21"/>
  <c r="E81" i="21" s="1"/>
  <c r="F52" i="21"/>
  <c r="F81" i="21" s="1"/>
  <c r="G52" i="21"/>
  <c r="G81" i="21" s="1"/>
  <c r="H52" i="21"/>
  <c r="H81" i="21" s="1"/>
  <c r="I52" i="21"/>
  <c r="I81" i="21" s="1"/>
  <c r="J52" i="21"/>
  <c r="J81" i="21" s="1"/>
  <c r="K52" i="21"/>
  <c r="K81" i="21" s="1"/>
  <c r="L52" i="21"/>
  <c r="L81" i="21" s="1"/>
  <c r="E53" i="21"/>
  <c r="E82" i="21" s="1"/>
  <c r="F53" i="21"/>
  <c r="F82" i="21" s="1"/>
  <c r="G53" i="21"/>
  <c r="G82" i="21" s="1"/>
  <c r="H53" i="21"/>
  <c r="H82" i="21" s="1"/>
  <c r="I53" i="21"/>
  <c r="I82" i="21" s="1"/>
  <c r="J53" i="21"/>
  <c r="J82" i="21" s="1"/>
  <c r="K53" i="21"/>
  <c r="K82" i="21" s="1"/>
  <c r="L53" i="21"/>
  <c r="L82" i="21" s="1"/>
  <c r="E54" i="21"/>
  <c r="E83" i="21" s="1"/>
  <c r="F54" i="21"/>
  <c r="F83" i="21" s="1"/>
  <c r="G54" i="21"/>
  <c r="G83" i="21" s="1"/>
  <c r="H54" i="21"/>
  <c r="H83" i="21" s="1"/>
  <c r="I54" i="21"/>
  <c r="I83" i="21" s="1"/>
  <c r="J54" i="21"/>
  <c r="J83" i="21" s="1"/>
  <c r="K54" i="21"/>
  <c r="K83" i="21" s="1"/>
  <c r="L54" i="21"/>
  <c r="L83" i="21" s="1"/>
  <c r="E55" i="21"/>
  <c r="E84" i="21" s="1"/>
  <c r="F55" i="21"/>
  <c r="F84" i="21" s="1"/>
  <c r="G55" i="21"/>
  <c r="G84" i="21" s="1"/>
  <c r="H55" i="21"/>
  <c r="H84" i="21" s="1"/>
  <c r="I55" i="21"/>
  <c r="I84" i="21" s="1"/>
  <c r="J55" i="21"/>
  <c r="J84" i="21" s="1"/>
  <c r="K55" i="21"/>
  <c r="K84" i="21" s="1"/>
  <c r="L55" i="21"/>
  <c r="L84" i="21" s="1"/>
  <c r="E56" i="21"/>
  <c r="E85" i="21" s="1"/>
  <c r="F56" i="21"/>
  <c r="F85" i="21" s="1"/>
  <c r="G56" i="21"/>
  <c r="G85" i="21" s="1"/>
  <c r="H56" i="21"/>
  <c r="H85" i="21" s="1"/>
  <c r="I56" i="21"/>
  <c r="I85" i="21" s="1"/>
  <c r="J56" i="21"/>
  <c r="J85" i="21" s="1"/>
  <c r="K56" i="21"/>
  <c r="K85" i="21" s="1"/>
  <c r="L56" i="21"/>
  <c r="L85" i="21" s="1"/>
  <c r="E57" i="21"/>
  <c r="E86" i="21" s="1"/>
  <c r="F57" i="21"/>
  <c r="F86" i="21" s="1"/>
  <c r="G57" i="21"/>
  <c r="G86" i="21" s="1"/>
  <c r="H57" i="21"/>
  <c r="H86" i="21" s="1"/>
  <c r="I57" i="21"/>
  <c r="I86" i="21" s="1"/>
  <c r="J57" i="21"/>
  <c r="J86" i="21" s="1"/>
  <c r="K57" i="21"/>
  <c r="K86" i="21" s="1"/>
  <c r="L57" i="21"/>
  <c r="L86" i="21" s="1"/>
  <c r="E58" i="21"/>
  <c r="E87" i="21" s="1"/>
  <c r="F58" i="21"/>
  <c r="F87" i="21" s="1"/>
  <c r="G58" i="21"/>
  <c r="G87" i="21" s="1"/>
  <c r="H58" i="21"/>
  <c r="H87" i="21" s="1"/>
  <c r="I58" i="21"/>
  <c r="I87" i="21" s="1"/>
  <c r="J58" i="21"/>
  <c r="J87" i="21" s="1"/>
  <c r="K58" i="21"/>
  <c r="K87" i="21" s="1"/>
  <c r="L58" i="21"/>
  <c r="L87" i="21" s="1"/>
  <c r="E59" i="21"/>
  <c r="E88" i="21" s="1"/>
  <c r="F59" i="21"/>
  <c r="F88" i="21" s="1"/>
  <c r="G59" i="21"/>
  <c r="G88" i="21" s="1"/>
  <c r="H59" i="21"/>
  <c r="H88" i="21" s="1"/>
  <c r="I59" i="21"/>
  <c r="I88" i="21" s="1"/>
  <c r="J59" i="21"/>
  <c r="J88" i="21" s="1"/>
  <c r="K59" i="21"/>
  <c r="K88" i="21" s="1"/>
  <c r="L59" i="21"/>
  <c r="L88" i="21" s="1"/>
  <c r="E60" i="21"/>
  <c r="E89" i="21" s="1"/>
  <c r="F60" i="21"/>
  <c r="F89" i="21" s="1"/>
  <c r="G60" i="21"/>
  <c r="G89" i="21" s="1"/>
  <c r="H60" i="21"/>
  <c r="H89" i="21" s="1"/>
  <c r="I60" i="21"/>
  <c r="I89" i="21" s="1"/>
  <c r="J60" i="21"/>
  <c r="J89" i="21" s="1"/>
  <c r="K60" i="21"/>
  <c r="K89" i="21" s="1"/>
  <c r="L60" i="21"/>
  <c r="L89" i="21" s="1"/>
  <c r="E61" i="21"/>
  <c r="E90" i="21" s="1"/>
  <c r="F61" i="21"/>
  <c r="F90" i="21" s="1"/>
  <c r="G61" i="21"/>
  <c r="G90" i="21" s="1"/>
  <c r="H61" i="21"/>
  <c r="H90" i="21" s="1"/>
  <c r="I61" i="21"/>
  <c r="I90" i="21" s="1"/>
  <c r="J61" i="21"/>
  <c r="J90" i="21" s="1"/>
  <c r="K61" i="21"/>
  <c r="K90" i="21" s="1"/>
  <c r="L61" i="21"/>
  <c r="L90" i="21" s="1"/>
  <c r="E62" i="21"/>
  <c r="E91" i="21" s="1"/>
  <c r="F62" i="21"/>
  <c r="F91" i="21" s="1"/>
  <c r="G62" i="21"/>
  <c r="G91" i="21" s="1"/>
  <c r="H62" i="21"/>
  <c r="H91" i="21" s="1"/>
  <c r="I62" i="21"/>
  <c r="I91" i="21" s="1"/>
  <c r="J62" i="21"/>
  <c r="J91" i="21" s="1"/>
  <c r="K62" i="21"/>
  <c r="K91" i="21" s="1"/>
  <c r="L62" i="21"/>
  <c r="L91" i="21" s="1"/>
  <c r="E63" i="21"/>
  <c r="E92" i="21" s="1"/>
  <c r="F63" i="21"/>
  <c r="F92" i="21" s="1"/>
  <c r="G63" i="21"/>
  <c r="G92" i="21" s="1"/>
  <c r="H63" i="21"/>
  <c r="H92" i="21" s="1"/>
  <c r="I63" i="21"/>
  <c r="I92" i="21" s="1"/>
  <c r="J63" i="21"/>
  <c r="J92" i="21" s="1"/>
  <c r="K63" i="21"/>
  <c r="K92" i="21" s="1"/>
  <c r="L63" i="21"/>
  <c r="L92" i="21" s="1"/>
  <c r="E64" i="21"/>
  <c r="E93" i="21" s="1"/>
  <c r="F64" i="21"/>
  <c r="F93" i="21" s="1"/>
  <c r="G64" i="21"/>
  <c r="G93" i="21" s="1"/>
  <c r="H64" i="21"/>
  <c r="H93" i="21" s="1"/>
  <c r="I64" i="21"/>
  <c r="I93" i="21" s="1"/>
  <c r="J64" i="21"/>
  <c r="J93" i="21" s="1"/>
  <c r="K64" i="21"/>
  <c r="K93" i="21" s="1"/>
  <c r="L64" i="21"/>
  <c r="L93" i="21" s="1"/>
  <c r="L38" i="21"/>
  <c r="L67" i="21" s="1"/>
  <c r="K38" i="21"/>
  <c r="K67" i="21" s="1"/>
  <c r="J38" i="21"/>
  <c r="J67" i="21" s="1"/>
  <c r="J95" i="21" s="1"/>
  <c r="T7" i="21" s="1"/>
  <c r="I38" i="21"/>
  <c r="I67" i="21" s="1"/>
  <c r="I95" i="21" s="1"/>
  <c r="T10" i="21" s="1"/>
  <c r="H38" i="21"/>
  <c r="H67" i="21" s="1"/>
  <c r="G38" i="21"/>
  <c r="G67" i="21" s="1"/>
  <c r="F38" i="21"/>
  <c r="F67" i="21" s="1"/>
  <c r="F95" i="21" s="1"/>
  <c r="T12" i="21" s="1"/>
  <c r="E38" i="21"/>
  <c r="E67" i="21" s="1"/>
  <c r="E95" i="21" s="1"/>
  <c r="T14" i="21" s="1"/>
  <c r="H95" i="21" l="1"/>
  <c r="T11" i="21" s="1"/>
  <c r="L95" i="21"/>
  <c r="T8" i="21" s="1"/>
  <c r="G95" i="21"/>
  <c r="T13" i="21" s="1"/>
  <c r="K95" i="21"/>
  <c r="T9" i="21" s="1"/>
  <c r="D32" i="16"/>
  <c r="E32" i="16"/>
  <c r="F32" i="16"/>
  <c r="G32" i="16"/>
  <c r="H32" i="16"/>
  <c r="I32" i="16"/>
  <c r="J32" i="16"/>
  <c r="K32" i="16"/>
  <c r="L32" i="16"/>
  <c r="M32" i="16"/>
  <c r="N32" i="16"/>
  <c r="O32" i="16"/>
  <c r="P32" i="16"/>
  <c r="Q32" i="16"/>
  <c r="R32" i="16"/>
  <c r="S32" i="16"/>
  <c r="T32" i="16"/>
  <c r="U32" i="16"/>
  <c r="V32" i="16"/>
  <c r="W32" i="16"/>
  <c r="X32" i="16"/>
  <c r="Y32" i="16"/>
  <c r="Z32" i="16"/>
  <c r="AA32" i="16"/>
  <c r="AB32" i="16"/>
  <c r="AC32" i="16"/>
  <c r="AD32" i="16"/>
  <c r="AE32" i="16"/>
  <c r="AF32" i="16"/>
  <c r="AG32" i="16"/>
  <c r="AH32" i="16"/>
  <c r="AI32" i="16"/>
  <c r="AJ32" i="16"/>
  <c r="AK32" i="16"/>
  <c r="AL32" i="16"/>
  <c r="AM32" i="16"/>
  <c r="AN32" i="16"/>
  <c r="AO32" i="16"/>
  <c r="AP32" i="16"/>
  <c r="AQ32" i="16"/>
  <c r="AR32" i="16"/>
  <c r="AS32" i="16"/>
  <c r="AT32" i="16"/>
  <c r="AU32" i="16"/>
  <c r="AV32" i="16"/>
  <c r="AW32" i="16"/>
  <c r="AX32" i="16"/>
  <c r="AY32" i="16"/>
  <c r="AZ32" i="16"/>
  <c r="C33" i="16"/>
  <c r="D33" i="16"/>
  <c r="E33" i="16"/>
  <c r="F33" i="16"/>
  <c r="G33" i="16"/>
  <c r="H33" i="16"/>
  <c r="I33" i="16"/>
  <c r="J33" i="16"/>
  <c r="K33" i="16"/>
  <c r="L33" i="16"/>
  <c r="M33" i="16"/>
  <c r="N33" i="16"/>
  <c r="O33" i="16"/>
  <c r="P33" i="16"/>
  <c r="Q33" i="16"/>
  <c r="R33" i="16"/>
  <c r="S33" i="16"/>
  <c r="T33" i="16"/>
  <c r="U33" i="16"/>
  <c r="V33" i="16"/>
  <c r="W33" i="16"/>
  <c r="X33" i="16"/>
  <c r="Y33" i="16"/>
  <c r="Z33" i="16"/>
  <c r="AA33" i="16"/>
  <c r="AB33" i="16"/>
  <c r="AC33" i="16"/>
  <c r="AD33" i="16"/>
  <c r="AE33" i="16"/>
  <c r="AF33" i="16"/>
  <c r="AG33" i="16"/>
  <c r="AH33" i="16"/>
  <c r="AI33" i="16"/>
  <c r="AJ33" i="16"/>
  <c r="AK33" i="16"/>
  <c r="AL33" i="16"/>
  <c r="AM33" i="16"/>
  <c r="AN33" i="16"/>
  <c r="AO33" i="16"/>
  <c r="AP33" i="16"/>
  <c r="AQ33" i="16"/>
  <c r="AR33" i="16"/>
  <c r="AS33" i="16"/>
  <c r="AT33" i="16"/>
  <c r="AU33" i="16"/>
  <c r="AV33" i="16"/>
  <c r="AW33" i="16"/>
  <c r="AX33" i="16"/>
  <c r="AY33" i="16"/>
  <c r="AZ33" i="16"/>
  <c r="C34" i="16"/>
  <c r="D34" i="16"/>
  <c r="E34" i="16"/>
  <c r="F34" i="16"/>
  <c r="G34" i="16"/>
  <c r="H34" i="16"/>
  <c r="I34" i="16"/>
  <c r="J34" i="16"/>
  <c r="K34" i="16"/>
  <c r="L34" i="16"/>
  <c r="M34" i="16"/>
  <c r="N34" i="16"/>
  <c r="O34" i="16"/>
  <c r="P34" i="16"/>
  <c r="Q34" i="16"/>
  <c r="R34" i="16"/>
  <c r="S34" i="16"/>
  <c r="T34" i="16"/>
  <c r="U34" i="16"/>
  <c r="V34" i="16"/>
  <c r="W34" i="16"/>
  <c r="X34" i="16"/>
  <c r="Y34" i="16"/>
  <c r="Z34" i="16"/>
  <c r="AA34" i="16"/>
  <c r="AB34" i="16"/>
  <c r="AC34" i="16"/>
  <c r="AD34" i="16"/>
  <c r="AE34" i="16"/>
  <c r="AF34" i="16"/>
  <c r="AG34" i="16"/>
  <c r="AH34" i="16"/>
  <c r="AI34" i="16"/>
  <c r="AJ34" i="16"/>
  <c r="AK34" i="16"/>
  <c r="AL34" i="16"/>
  <c r="AM34" i="16"/>
  <c r="AN34" i="16"/>
  <c r="AO34" i="16"/>
  <c r="AP34" i="16"/>
  <c r="AQ34" i="16"/>
  <c r="AR34" i="16"/>
  <c r="AS34" i="16"/>
  <c r="AT34" i="16"/>
  <c r="AU34" i="16"/>
  <c r="AV34" i="16"/>
  <c r="AW34" i="16"/>
  <c r="AX34" i="16"/>
  <c r="AY34" i="16"/>
  <c r="AZ34" i="16"/>
  <c r="C35" i="16"/>
  <c r="D35" i="16"/>
  <c r="E35" i="16"/>
  <c r="F35" i="16"/>
  <c r="G35" i="16"/>
  <c r="H35" i="16"/>
  <c r="I35" i="16"/>
  <c r="J35" i="16"/>
  <c r="K35" i="16"/>
  <c r="L35" i="16"/>
  <c r="M35" i="16"/>
  <c r="N35" i="16"/>
  <c r="O35" i="16"/>
  <c r="P35" i="16"/>
  <c r="Q35" i="16"/>
  <c r="R35" i="16"/>
  <c r="S35" i="16"/>
  <c r="T35" i="16"/>
  <c r="U35" i="16"/>
  <c r="V35" i="16"/>
  <c r="W35" i="16"/>
  <c r="X35" i="16"/>
  <c r="Y35" i="16"/>
  <c r="Z35" i="16"/>
  <c r="AA35" i="16"/>
  <c r="AB35" i="16"/>
  <c r="AC35" i="16"/>
  <c r="AD35" i="16"/>
  <c r="AE35" i="16"/>
  <c r="AF35" i="16"/>
  <c r="AG35" i="16"/>
  <c r="AH35" i="16"/>
  <c r="AI35" i="16"/>
  <c r="AJ35" i="16"/>
  <c r="AK35" i="16"/>
  <c r="AL35" i="16"/>
  <c r="AM35" i="16"/>
  <c r="AN35" i="16"/>
  <c r="AO35" i="16"/>
  <c r="AP35" i="16"/>
  <c r="AQ35" i="16"/>
  <c r="AR35" i="16"/>
  <c r="AS35" i="16"/>
  <c r="AT35" i="16"/>
  <c r="AU35" i="16"/>
  <c r="AV35" i="16"/>
  <c r="AW35" i="16"/>
  <c r="AX35" i="16"/>
  <c r="AY35" i="16"/>
  <c r="AZ35" i="16"/>
  <c r="C36" i="16"/>
  <c r="D36" i="16"/>
  <c r="E36" i="16"/>
  <c r="F36" i="16"/>
  <c r="G36" i="16"/>
  <c r="H36" i="16"/>
  <c r="I36" i="16"/>
  <c r="J36" i="16"/>
  <c r="K36" i="16"/>
  <c r="L36" i="16"/>
  <c r="M36" i="16"/>
  <c r="N36" i="16"/>
  <c r="O36" i="16"/>
  <c r="P36" i="16"/>
  <c r="Q36" i="16"/>
  <c r="R36" i="16"/>
  <c r="S36" i="16"/>
  <c r="T36" i="16"/>
  <c r="U36" i="16"/>
  <c r="V36" i="16"/>
  <c r="W36" i="16"/>
  <c r="X36" i="16"/>
  <c r="Y36" i="16"/>
  <c r="Z36" i="16"/>
  <c r="AA36" i="16"/>
  <c r="AB36" i="16"/>
  <c r="AC36" i="16"/>
  <c r="AD36" i="16"/>
  <c r="AE36" i="16"/>
  <c r="AF36" i="16"/>
  <c r="AG36" i="16"/>
  <c r="AH36" i="16"/>
  <c r="AI36" i="16"/>
  <c r="AJ36" i="16"/>
  <c r="AK36" i="16"/>
  <c r="AL36" i="16"/>
  <c r="AM36" i="16"/>
  <c r="AN36" i="16"/>
  <c r="AO36" i="16"/>
  <c r="AP36" i="16"/>
  <c r="AQ36" i="16"/>
  <c r="AR36" i="16"/>
  <c r="AS36" i="16"/>
  <c r="AT36" i="16"/>
  <c r="AU36" i="16"/>
  <c r="AV36" i="16"/>
  <c r="AW36" i="16"/>
  <c r="AX36" i="16"/>
  <c r="AY36" i="16"/>
  <c r="AZ36" i="16"/>
  <c r="C37" i="16"/>
  <c r="D37" i="16"/>
  <c r="E37" i="16"/>
  <c r="F37" i="16"/>
  <c r="G37" i="16"/>
  <c r="H37" i="16"/>
  <c r="I37" i="16"/>
  <c r="J37" i="16"/>
  <c r="K37" i="16"/>
  <c r="L37" i="16"/>
  <c r="M37" i="16"/>
  <c r="N37" i="16"/>
  <c r="O37" i="16"/>
  <c r="P37" i="16"/>
  <c r="Q37" i="16"/>
  <c r="R37" i="16"/>
  <c r="S37" i="16"/>
  <c r="T37" i="16"/>
  <c r="U37" i="16"/>
  <c r="V37" i="16"/>
  <c r="W37" i="16"/>
  <c r="X37" i="16"/>
  <c r="Y37" i="16"/>
  <c r="Z37" i="16"/>
  <c r="AA37" i="16"/>
  <c r="AB37" i="16"/>
  <c r="AC37" i="16"/>
  <c r="AD37" i="16"/>
  <c r="AE37" i="16"/>
  <c r="AF37" i="16"/>
  <c r="AG37" i="16"/>
  <c r="AH37" i="16"/>
  <c r="AI37" i="16"/>
  <c r="AJ37" i="16"/>
  <c r="AK37" i="16"/>
  <c r="AL37" i="16"/>
  <c r="AM37" i="16"/>
  <c r="AN37" i="16"/>
  <c r="AO37" i="16"/>
  <c r="AP37" i="16"/>
  <c r="AQ37" i="16"/>
  <c r="AR37" i="16"/>
  <c r="AS37" i="16"/>
  <c r="AT37" i="16"/>
  <c r="AU37" i="16"/>
  <c r="AV37" i="16"/>
  <c r="AW37" i="16"/>
  <c r="AX37" i="16"/>
  <c r="AY37" i="16"/>
  <c r="AZ37" i="16"/>
  <c r="C38" i="16"/>
  <c r="D38" i="16"/>
  <c r="E38" i="16"/>
  <c r="F38" i="16"/>
  <c r="G38" i="16"/>
  <c r="H38" i="16"/>
  <c r="I38" i="16"/>
  <c r="J38" i="16"/>
  <c r="K38" i="16"/>
  <c r="L38" i="16"/>
  <c r="M38" i="16"/>
  <c r="N38" i="16"/>
  <c r="O38" i="16"/>
  <c r="P38" i="16"/>
  <c r="Q38" i="16"/>
  <c r="R38" i="16"/>
  <c r="S38" i="16"/>
  <c r="T38" i="16"/>
  <c r="U38" i="16"/>
  <c r="V38" i="16"/>
  <c r="W38" i="16"/>
  <c r="X38" i="16"/>
  <c r="Y38" i="16"/>
  <c r="Z38" i="16"/>
  <c r="AA38" i="16"/>
  <c r="AB38" i="16"/>
  <c r="AC38" i="16"/>
  <c r="AD38" i="16"/>
  <c r="AE38" i="16"/>
  <c r="AF38" i="16"/>
  <c r="AG38" i="16"/>
  <c r="AH38" i="16"/>
  <c r="AI38" i="16"/>
  <c r="AJ38" i="16"/>
  <c r="AK38" i="16"/>
  <c r="AL38" i="16"/>
  <c r="AM38" i="16"/>
  <c r="AN38" i="16"/>
  <c r="AO38" i="16"/>
  <c r="AP38" i="16"/>
  <c r="AQ38" i="16"/>
  <c r="AR38" i="16"/>
  <c r="AS38" i="16"/>
  <c r="AT38" i="16"/>
  <c r="AU38" i="16"/>
  <c r="AV38" i="16"/>
  <c r="AW38" i="16"/>
  <c r="AX38" i="16"/>
  <c r="AY38" i="16"/>
  <c r="AZ38" i="16"/>
  <c r="B38" i="16"/>
  <c r="C30" i="16"/>
  <c r="D30" i="16"/>
  <c r="E30" i="16"/>
  <c r="F30" i="16"/>
  <c r="G30" i="16"/>
  <c r="H30" i="16"/>
  <c r="I30" i="16"/>
  <c r="J30" i="16"/>
  <c r="K30" i="16"/>
  <c r="L30" i="16"/>
  <c r="M30" i="16"/>
  <c r="N30" i="16"/>
  <c r="O30" i="16"/>
  <c r="P30" i="16"/>
  <c r="Q30" i="16"/>
  <c r="R30" i="16"/>
  <c r="S30" i="16"/>
  <c r="T30" i="16"/>
  <c r="U30" i="16"/>
  <c r="V30" i="16"/>
  <c r="W30" i="16"/>
  <c r="X30" i="16"/>
  <c r="Y30" i="16"/>
  <c r="Z30" i="16"/>
  <c r="AA30" i="16"/>
  <c r="AB30" i="16"/>
  <c r="AC30" i="16"/>
  <c r="AD30" i="16"/>
  <c r="AE30" i="16"/>
  <c r="AF30" i="16"/>
  <c r="AG30" i="16"/>
  <c r="AH30" i="16"/>
  <c r="AI30" i="16"/>
  <c r="AJ30" i="16"/>
  <c r="AK30" i="16"/>
  <c r="AL30" i="16"/>
  <c r="AM30" i="16"/>
  <c r="AN30" i="16"/>
  <c r="AO30" i="16"/>
  <c r="AP30" i="16"/>
  <c r="AQ30" i="16"/>
  <c r="AR30" i="16"/>
  <c r="AS30" i="16"/>
  <c r="AT30" i="16"/>
  <c r="AU30" i="16"/>
  <c r="AV30" i="16"/>
  <c r="AW30" i="16"/>
  <c r="AX30" i="16"/>
  <c r="AY30" i="16"/>
  <c r="AZ30" i="16"/>
  <c r="B30" i="16"/>
  <c r="B37" i="16"/>
  <c r="B36" i="16"/>
  <c r="B35" i="16"/>
  <c r="B34" i="16"/>
  <c r="B33" i="16"/>
  <c r="B32" i="16"/>
  <c r="D24" i="16"/>
  <c r="E24" i="16"/>
  <c r="F24" i="16"/>
  <c r="G24" i="16"/>
  <c r="H24" i="16"/>
  <c r="I24" i="16"/>
  <c r="J24" i="16"/>
  <c r="K24" i="16"/>
  <c r="L24" i="16"/>
  <c r="M24" i="16"/>
  <c r="N24" i="16"/>
  <c r="O24" i="16"/>
  <c r="P24" i="16"/>
  <c r="Q24" i="16"/>
  <c r="R24" i="16"/>
  <c r="S24" i="16"/>
  <c r="T24" i="16"/>
  <c r="U24" i="16"/>
  <c r="V24" i="16"/>
  <c r="W24" i="16"/>
  <c r="X24" i="16"/>
  <c r="Y24" i="16"/>
  <c r="Z24" i="16"/>
  <c r="AA24" i="16"/>
  <c r="AB24" i="16"/>
  <c r="AC24" i="16"/>
  <c r="AD24" i="16"/>
  <c r="AE24" i="16"/>
  <c r="AF24" i="16"/>
  <c r="AG24" i="16"/>
  <c r="AH24" i="16"/>
  <c r="AI24" i="16"/>
  <c r="AJ24" i="16"/>
  <c r="AK24" i="16"/>
  <c r="AL24" i="16"/>
  <c r="AM24" i="16"/>
  <c r="AN24" i="16"/>
  <c r="AO24" i="16"/>
  <c r="AP24" i="16"/>
  <c r="AQ24" i="16"/>
  <c r="AR24" i="16"/>
  <c r="AS24" i="16"/>
  <c r="AT24" i="16"/>
  <c r="AU24" i="16"/>
  <c r="AV24" i="16"/>
  <c r="AW24" i="16"/>
  <c r="AX24" i="16"/>
  <c r="AY24" i="16"/>
  <c r="AZ24" i="16"/>
  <c r="D25" i="16"/>
  <c r="E25" i="16"/>
  <c r="F25" i="16"/>
  <c r="G25" i="16"/>
  <c r="H25" i="16"/>
  <c r="I25" i="16"/>
  <c r="J25" i="16"/>
  <c r="K25" i="16"/>
  <c r="L25" i="16"/>
  <c r="M25" i="16"/>
  <c r="N25" i="16"/>
  <c r="O25" i="16"/>
  <c r="P25" i="16"/>
  <c r="Q25" i="16"/>
  <c r="R25" i="16"/>
  <c r="S25" i="16"/>
  <c r="T25" i="16"/>
  <c r="U25" i="16"/>
  <c r="V25" i="16"/>
  <c r="W25" i="16"/>
  <c r="X25" i="16"/>
  <c r="Y25" i="16"/>
  <c r="Z25" i="16"/>
  <c r="AA25" i="16"/>
  <c r="AB25" i="16"/>
  <c r="AC25" i="16"/>
  <c r="AD25" i="16"/>
  <c r="AE25" i="16"/>
  <c r="AF25" i="16"/>
  <c r="AG25" i="16"/>
  <c r="AH25" i="16"/>
  <c r="AI25" i="16"/>
  <c r="AJ25" i="16"/>
  <c r="AK25" i="16"/>
  <c r="AL25" i="16"/>
  <c r="AM25" i="16"/>
  <c r="AN25" i="16"/>
  <c r="AO25" i="16"/>
  <c r="AP25" i="16"/>
  <c r="AQ25" i="16"/>
  <c r="AR25" i="16"/>
  <c r="AS25" i="16"/>
  <c r="AT25" i="16"/>
  <c r="AU25" i="16"/>
  <c r="AV25" i="16"/>
  <c r="AW25" i="16"/>
  <c r="AX25" i="16"/>
  <c r="AY25" i="16"/>
  <c r="AZ25" i="16"/>
  <c r="D26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Q26" i="16"/>
  <c r="R26" i="16"/>
  <c r="S26" i="16"/>
  <c r="T26" i="16"/>
  <c r="U26" i="16"/>
  <c r="V26" i="16"/>
  <c r="W26" i="16"/>
  <c r="X26" i="16"/>
  <c r="Y26" i="16"/>
  <c r="Z26" i="16"/>
  <c r="AA26" i="16"/>
  <c r="AB26" i="16"/>
  <c r="AC26" i="16"/>
  <c r="AD26" i="16"/>
  <c r="AE26" i="16"/>
  <c r="AF26" i="16"/>
  <c r="AG26" i="16"/>
  <c r="AH26" i="16"/>
  <c r="AI26" i="16"/>
  <c r="AJ26" i="16"/>
  <c r="AK26" i="16"/>
  <c r="AL26" i="16"/>
  <c r="AM26" i="16"/>
  <c r="AN26" i="16"/>
  <c r="AO26" i="16"/>
  <c r="AP26" i="16"/>
  <c r="AQ26" i="16"/>
  <c r="AR26" i="16"/>
  <c r="AS26" i="16"/>
  <c r="AT26" i="16"/>
  <c r="AU26" i="16"/>
  <c r="AV26" i="16"/>
  <c r="AW26" i="16"/>
  <c r="AX26" i="16"/>
  <c r="AY26" i="16"/>
  <c r="AZ26" i="16"/>
  <c r="D27" i="16"/>
  <c r="E27" i="16"/>
  <c r="F27" i="16"/>
  <c r="G27" i="16"/>
  <c r="H27" i="16"/>
  <c r="I27" i="16"/>
  <c r="J27" i="16"/>
  <c r="K27" i="16"/>
  <c r="L27" i="16"/>
  <c r="M27" i="16"/>
  <c r="N27" i="16"/>
  <c r="O27" i="16"/>
  <c r="P27" i="16"/>
  <c r="Q27" i="16"/>
  <c r="R27" i="16"/>
  <c r="S27" i="16"/>
  <c r="T27" i="16"/>
  <c r="U27" i="16"/>
  <c r="V27" i="16"/>
  <c r="W27" i="16"/>
  <c r="X27" i="16"/>
  <c r="Y27" i="16"/>
  <c r="Z27" i="16"/>
  <c r="AA27" i="16"/>
  <c r="AB27" i="16"/>
  <c r="AC27" i="16"/>
  <c r="AD27" i="16"/>
  <c r="AE27" i="16"/>
  <c r="AF27" i="16"/>
  <c r="AG27" i="16"/>
  <c r="AH27" i="16"/>
  <c r="AI27" i="16"/>
  <c r="AJ27" i="16"/>
  <c r="AK27" i="16"/>
  <c r="AL27" i="16"/>
  <c r="AM27" i="16"/>
  <c r="AN27" i="16"/>
  <c r="AO27" i="16"/>
  <c r="AP27" i="16"/>
  <c r="AQ27" i="16"/>
  <c r="AR27" i="16"/>
  <c r="AS27" i="16"/>
  <c r="AT27" i="16"/>
  <c r="AU27" i="16"/>
  <c r="AV27" i="16"/>
  <c r="AW27" i="16"/>
  <c r="AX27" i="16"/>
  <c r="AY27" i="16"/>
  <c r="AZ27" i="16"/>
  <c r="D28" i="16"/>
  <c r="E28" i="16"/>
  <c r="F28" i="16"/>
  <c r="G28" i="16"/>
  <c r="H28" i="16"/>
  <c r="I28" i="16"/>
  <c r="J28" i="16"/>
  <c r="K28" i="16"/>
  <c r="L28" i="16"/>
  <c r="M28" i="16"/>
  <c r="N28" i="16"/>
  <c r="O28" i="16"/>
  <c r="P28" i="16"/>
  <c r="Q28" i="16"/>
  <c r="R28" i="16"/>
  <c r="S28" i="16"/>
  <c r="T28" i="16"/>
  <c r="U28" i="16"/>
  <c r="V28" i="16"/>
  <c r="W28" i="16"/>
  <c r="X28" i="16"/>
  <c r="Y28" i="16"/>
  <c r="Z28" i="16"/>
  <c r="AA28" i="16"/>
  <c r="AB28" i="16"/>
  <c r="AC28" i="16"/>
  <c r="AD28" i="16"/>
  <c r="AE28" i="16"/>
  <c r="AF28" i="16"/>
  <c r="AG28" i="16"/>
  <c r="AH28" i="16"/>
  <c r="AI28" i="16"/>
  <c r="AJ28" i="16"/>
  <c r="AK28" i="16"/>
  <c r="AL28" i="16"/>
  <c r="AM28" i="16"/>
  <c r="AN28" i="16"/>
  <c r="AO28" i="16"/>
  <c r="AP28" i="16"/>
  <c r="AQ28" i="16"/>
  <c r="AR28" i="16"/>
  <c r="AS28" i="16"/>
  <c r="AT28" i="16"/>
  <c r="AU28" i="16"/>
  <c r="AV28" i="16"/>
  <c r="AW28" i="16"/>
  <c r="AX28" i="16"/>
  <c r="AY28" i="16"/>
  <c r="AZ28" i="16"/>
  <c r="D29" i="16"/>
  <c r="E29" i="16"/>
  <c r="F29" i="16"/>
  <c r="G29" i="16"/>
  <c r="H29" i="16"/>
  <c r="I29" i="16"/>
  <c r="J29" i="16"/>
  <c r="K29" i="16"/>
  <c r="L29" i="16"/>
  <c r="M29" i="16"/>
  <c r="N29" i="16"/>
  <c r="O29" i="16"/>
  <c r="P29" i="16"/>
  <c r="Q29" i="16"/>
  <c r="R29" i="16"/>
  <c r="S29" i="16"/>
  <c r="T29" i="16"/>
  <c r="U29" i="16"/>
  <c r="V29" i="16"/>
  <c r="W29" i="16"/>
  <c r="X29" i="16"/>
  <c r="Y29" i="16"/>
  <c r="Z29" i="16"/>
  <c r="AA29" i="16"/>
  <c r="AB29" i="16"/>
  <c r="AC29" i="16"/>
  <c r="AD29" i="16"/>
  <c r="AE29" i="16"/>
  <c r="AF29" i="16"/>
  <c r="AG29" i="16"/>
  <c r="AH29" i="16"/>
  <c r="AI29" i="16"/>
  <c r="AJ29" i="16"/>
  <c r="AK29" i="16"/>
  <c r="AL29" i="16"/>
  <c r="AM29" i="16"/>
  <c r="AN29" i="16"/>
  <c r="AO29" i="16"/>
  <c r="AP29" i="16"/>
  <c r="AQ29" i="16"/>
  <c r="AR29" i="16"/>
  <c r="AS29" i="16"/>
  <c r="AT29" i="16"/>
  <c r="AU29" i="16"/>
  <c r="AV29" i="16"/>
  <c r="AW29" i="16"/>
  <c r="AX29" i="16"/>
  <c r="AY29" i="16"/>
  <c r="AZ29" i="16"/>
  <c r="C29" i="16"/>
  <c r="C28" i="16"/>
  <c r="C25" i="16"/>
  <c r="C26" i="16"/>
  <c r="C27" i="16"/>
  <c r="B29" i="16"/>
  <c r="B28" i="16"/>
  <c r="B27" i="16"/>
  <c r="B26" i="16"/>
  <c r="B25" i="16"/>
  <c r="B24" i="16"/>
  <c r="B54" i="19" l="1"/>
  <c r="U14" i="21" l="1"/>
  <c r="U10" i="21"/>
  <c r="U7" i="21"/>
  <c r="U12" i="21"/>
  <c r="U8" i="21"/>
  <c r="U13" i="21"/>
  <c r="U9" i="21"/>
  <c r="U11" i="21"/>
  <c r="B45" i="19"/>
  <c r="B50" i="19" l="1"/>
  <c r="B51" i="19"/>
  <c r="B52" i="19"/>
  <c r="B53" i="19"/>
  <c r="B55" i="19"/>
  <c r="B56" i="19"/>
  <c r="D49" i="19"/>
  <c r="D50" i="19"/>
  <c r="D51" i="19"/>
  <c r="D52" i="19"/>
  <c r="D53" i="19"/>
  <c r="D54" i="19"/>
  <c r="D55" i="19"/>
  <c r="D56" i="19"/>
  <c r="T8" i="20" l="1"/>
  <c r="T26" i="20" s="1"/>
  <c r="U8" i="20"/>
  <c r="T27" i="20" s="1"/>
  <c r="V8" i="20"/>
  <c r="T25" i="20" s="1"/>
  <c r="W8" i="20"/>
  <c r="T24" i="20" s="1"/>
  <c r="X8" i="20"/>
  <c r="T21" i="20" s="1"/>
  <c r="Y8" i="20"/>
  <c r="T23" i="20" s="1"/>
  <c r="Z8" i="20"/>
  <c r="T22" i="20" s="1"/>
  <c r="T28" i="20"/>
  <c r="U22" i="20" l="1"/>
  <c r="U25" i="20"/>
  <c r="U23" i="20"/>
  <c r="U27" i="20"/>
  <c r="U26" i="20"/>
  <c r="U24" i="20"/>
  <c r="U21" i="20"/>
  <c r="U28" i="20"/>
  <c r="I102" i="16"/>
  <c r="J102" i="16"/>
  <c r="K102" i="16"/>
  <c r="L102" i="16"/>
  <c r="M102" i="16"/>
  <c r="N102" i="16"/>
  <c r="O102" i="16"/>
  <c r="P102" i="16"/>
  <c r="Q102" i="16"/>
  <c r="R102" i="16"/>
  <c r="S102" i="16"/>
  <c r="T102" i="16"/>
  <c r="U102" i="16"/>
  <c r="V102" i="16"/>
  <c r="W102" i="16"/>
  <c r="X102" i="16"/>
  <c r="Y102" i="16"/>
  <c r="Z102" i="16"/>
  <c r="AA102" i="16"/>
  <c r="AB102" i="16"/>
  <c r="AC102" i="16"/>
  <c r="AD102" i="16"/>
  <c r="AE102" i="16"/>
  <c r="AF102" i="16"/>
  <c r="AG102" i="16"/>
  <c r="AH102" i="16"/>
  <c r="AI102" i="16"/>
  <c r="AJ102" i="16"/>
  <c r="AK102" i="16"/>
  <c r="AL102" i="16"/>
  <c r="AM102" i="16"/>
  <c r="AN102" i="16"/>
  <c r="AO102" i="16"/>
  <c r="AP102" i="16"/>
  <c r="AQ102" i="16"/>
  <c r="AR102" i="16"/>
  <c r="AS102" i="16"/>
  <c r="AT102" i="16"/>
  <c r="AU102" i="16"/>
  <c r="AV102" i="16"/>
  <c r="AW102" i="16"/>
  <c r="AX102" i="16"/>
  <c r="AY102" i="16"/>
  <c r="AZ102" i="16"/>
  <c r="I103" i="16"/>
  <c r="J103" i="16"/>
  <c r="K103" i="16"/>
  <c r="L103" i="16"/>
  <c r="M103" i="16"/>
  <c r="N103" i="16"/>
  <c r="O103" i="16"/>
  <c r="P103" i="16"/>
  <c r="Q103" i="16"/>
  <c r="R103" i="16"/>
  <c r="S103" i="16"/>
  <c r="T103" i="16"/>
  <c r="U103" i="16"/>
  <c r="V103" i="16"/>
  <c r="W103" i="16"/>
  <c r="X103" i="16"/>
  <c r="Y103" i="16"/>
  <c r="Z103" i="16"/>
  <c r="AA103" i="16"/>
  <c r="AB103" i="16"/>
  <c r="AC103" i="16"/>
  <c r="AD103" i="16"/>
  <c r="AE103" i="16"/>
  <c r="AF103" i="16"/>
  <c r="AG103" i="16"/>
  <c r="AH103" i="16"/>
  <c r="AI103" i="16"/>
  <c r="AJ103" i="16"/>
  <c r="AK103" i="16"/>
  <c r="AL103" i="16"/>
  <c r="AM103" i="16"/>
  <c r="AN103" i="16"/>
  <c r="AO103" i="16"/>
  <c r="AP103" i="16"/>
  <c r="AQ103" i="16"/>
  <c r="AR103" i="16"/>
  <c r="AS103" i="16"/>
  <c r="AT103" i="16"/>
  <c r="AU103" i="16"/>
  <c r="AV103" i="16"/>
  <c r="AW103" i="16"/>
  <c r="AX103" i="16"/>
  <c r="AY103" i="16"/>
  <c r="AZ103" i="16"/>
  <c r="I104" i="16"/>
  <c r="J104" i="16"/>
  <c r="K104" i="16"/>
  <c r="L104" i="16"/>
  <c r="M104" i="16"/>
  <c r="N104" i="16"/>
  <c r="O104" i="16"/>
  <c r="P104" i="16"/>
  <c r="Q104" i="16"/>
  <c r="R104" i="16"/>
  <c r="S104" i="16"/>
  <c r="T104" i="16"/>
  <c r="U104" i="16"/>
  <c r="V104" i="16"/>
  <c r="W104" i="16"/>
  <c r="X104" i="16"/>
  <c r="Y104" i="16"/>
  <c r="Z104" i="16"/>
  <c r="AA104" i="16"/>
  <c r="AB104" i="16"/>
  <c r="AC104" i="16"/>
  <c r="AD104" i="16"/>
  <c r="AE104" i="16"/>
  <c r="AF104" i="16"/>
  <c r="AG104" i="16"/>
  <c r="AH104" i="16"/>
  <c r="AI104" i="16"/>
  <c r="AJ104" i="16"/>
  <c r="AK104" i="16"/>
  <c r="AL104" i="16"/>
  <c r="AM104" i="16"/>
  <c r="AN104" i="16"/>
  <c r="AO104" i="16"/>
  <c r="AP104" i="16"/>
  <c r="AQ104" i="16"/>
  <c r="AR104" i="16"/>
  <c r="AS104" i="16"/>
  <c r="AT104" i="16"/>
  <c r="AU104" i="16"/>
  <c r="AV104" i="16"/>
  <c r="AW104" i="16"/>
  <c r="AX104" i="16"/>
  <c r="AY104" i="16"/>
  <c r="AZ104" i="16"/>
  <c r="I105" i="16"/>
  <c r="J105" i="16"/>
  <c r="K105" i="16"/>
  <c r="L105" i="16"/>
  <c r="M105" i="16"/>
  <c r="N105" i="16"/>
  <c r="O105" i="16"/>
  <c r="P105" i="16"/>
  <c r="Q105" i="16"/>
  <c r="R105" i="16"/>
  <c r="S105" i="16"/>
  <c r="T105" i="16"/>
  <c r="U105" i="16"/>
  <c r="V105" i="16"/>
  <c r="W105" i="16"/>
  <c r="X105" i="16"/>
  <c r="Y105" i="16"/>
  <c r="Z105" i="16"/>
  <c r="AA105" i="16"/>
  <c r="AB105" i="16"/>
  <c r="AC105" i="16"/>
  <c r="AD105" i="16"/>
  <c r="AE105" i="16"/>
  <c r="AF105" i="16"/>
  <c r="AG105" i="16"/>
  <c r="AH105" i="16"/>
  <c r="AI105" i="16"/>
  <c r="AJ105" i="16"/>
  <c r="AK105" i="16"/>
  <c r="AL105" i="16"/>
  <c r="AM105" i="16"/>
  <c r="AN105" i="16"/>
  <c r="AO105" i="16"/>
  <c r="AP105" i="16"/>
  <c r="AQ105" i="16"/>
  <c r="AR105" i="16"/>
  <c r="AS105" i="16"/>
  <c r="AT105" i="16"/>
  <c r="AU105" i="16"/>
  <c r="AV105" i="16"/>
  <c r="AW105" i="16"/>
  <c r="AX105" i="16"/>
  <c r="AY105" i="16"/>
  <c r="AZ105" i="16"/>
  <c r="I106" i="16"/>
  <c r="J106" i="16"/>
  <c r="K106" i="16"/>
  <c r="L106" i="16"/>
  <c r="M106" i="16"/>
  <c r="N106" i="16"/>
  <c r="O106" i="16"/>
  <c r="P106" i="16"/>
  <c r="Q106" i="16"/>
  <c r="R106" i="16"/>
  <c r="S106" i="16"/>
  <c r="T106" i="16"/>
  <c r="U106" i="16"/>
  <c r="V106" i="16"/>
  <c r="W106" i="16"/>
  <c r="X106" i="16"/>
  <c r="Y106" i="16"/>
  <c r="Z106" i="16"/>
  <c r="AA106" i="16"/>
  <c r="AB106" i="16"/>
  <c r="AC106" i="16"/>
  <c r="AD106" i="16"/>
  <c r="AE106" i="16"/>
  <c r="AF106" i="16"/>
  <c r="AG106" i="16"/>
  <c r="AH106" i="16"/>
  <c r="AI106" i="16"/>
  <c r="AJ106" i="16"/>
  <c r="AK106" i="16"/>
  <c r="AL106" i="16"/>
  <c r="AM106" i="16"/>
  <c r="AN106" i="16"/>
  <c r="AO106" i="16"/>
  <c r="AP106" i="16"/>
  <c r="AQ106" i="16"/>
  <c r="AR106" i="16"/>
  <c r="AS106" i="16"/>
  <c r="AT106" i="16"/>
  <c r="AU106" i="16"/>
  <c r="AV106" i="16"/>
  <c r="AW106" i="16"/>
  <c r="AX106" i="16"/>
  <c r="AY106" i="16"/>
  <c r="AZ106" i="16"/>
  <c r="I107" i="16"/>
  <c r="J107" i="16"/>
  <c r="K107" i="16"/>
  <c r="L107" i="16"/>
  <c r="M107" i="16"/>
  <c r="N107" i="16"/>
  <c r="O107" i="16"/>
  <c r="P107" i="16"/>
  <c r="Q107" i="16"/>
  <c r="R107" i="16"/>
  <c r="S107" i="16"/>
  <c r="T107" i="16"/>
  <c r="U107" i="16"/>
  <c r="V107" i="16"/>
  <c r="W107" i="16"/>
  <c r="X107" i="16"/>
  <c r="Y107" i="16"/>
  <c r="Z107" i="16"/>
  <c r="AA107" i="16"/>
  <c r="AB107" i="16"/>
  <c r="AC107" i="16"/>
  <c r="AD107" i="16"/>
  <c r="AE107" i="16"/>
  <c r="AF107" i="16"/>
  <c r="AG107" i="16"/>
  <c r="AH107" i="16"/>
  <c r="AI107" i="16"/>
  <c r="AJ107" i="16"/>
  <c r="AK107" i="16"/>
  <c r="AL107" i="16"/>
  <c r="AM107" i="16"/>
  <c r="AN107" i="16"/>
  <c r="AO107" i="16"/>
  <c r="AP107" i="16"/>
  <c r="AQ107" i="16"/>
  <c r="AR107" i="16"/>
  <c r="AS107" i="16"/>
  <c r="AT107" i="16"/>
  <c r="AU107" i="16"/>
  <c r="AV107" i="16"/>
  <c r="AW107" i="16"/>
  <c r="AX107" i="16"/>
  <c r="AY107" i="16"/>
  <c r="AZ107" i="16"/>
  <c r="I108" i="16"/>
  <c r="J108" i="16"/>
  <c r="K108" i="16"/>
  <c r="L108" i="16"/>
  <c r="M108" i="16"/>
  <c r="N108" i="16"/>
  <c r="O108" i="16"/>
  <c r="P108" i="16"/>
  <c r="Q108" i="16"/>
  <c r="R108" i="16"/>
  <c r="S108" i="16"/>
  <c r="T108" i="16"/>
  <c r="U108" i="16"/>
  <c r="V108" i="16"/>
  <c r="W108" i="16"/>
  <c r="X108" i="16"/>
  <c r="Y108" i="16"/>
  <c r="Z108" i="16"/>
  <c r="AA108" i="16"/>
  <c r="AB108" i="16"/>
  <c r="AC108" i="16"/>
  <c r="AD108" i="16"/>
  <c r="AE108" i="16"/>
  <c r="AF108" i="16"/>
  <c r="AG108" i="16"/>
  <c r="AH108" i="16"/>
  <c r="AI108" i="16"/>
  <c r="AJ108" i="16"/>
  <c r="AK108" i="16"/>
  <c r="AL108" i="16"/>
  <c r="AM108" i="16"/>
  <c r="AN108" i="16"/>
  <c r="AO108" i="16"/>
  <c r="AP108" i="16"/>
  <c r="AQ108" i="16"/>
  <c r="AR108" i="16"/>
  <c r="AS108" i="16"/>
  <c r="AT108" i="16"/>
  <c r="AU108" i="16"/>
  <c r="AV108" i="16"/>
  <c r="AW108" i="16"/>
  <c r="AX108" i="16"/>
  <c r="AY108" i="16"/>
  <c r="AZ108" i="16"/>
  <c r="I109" i="16"/>
  <c r="J109" i="16"/>
  <c r="K109" i="16"/>
  <c r="L109" i="16"/>
  <c r="M109" i="16"/>
  <c r="N109" i="16"/>
  <c r="O109" i="16"/>
  <c r="P109" i="16"/>
  <c r="Q109" i="16"/>
  <c r="R109" i="16"/>
  <c r="S109" i="16"/>
  <c r="T109" i="16"/>
  <c r="U109" i="16"/>
  <c r="V109" i="16"/>
  <c r="W109" i="16"/>
  <c r="X109" i="16"/>
  <c r="Y109" i="16"/>
  <c r="Z109" i="16"/>
  <c r="AA109" i="16"/>
  <c r="AB109" i="16"/>
  <c r="AC109" i="16"/>
  <c r="AD109" i="16"/>
  <c r="AE109" i="16"/>
  <c r="AF109" i="16"/>
  <c r="AG109" i="16"/>
  <c r="AH109" i="16"/>
  <c r="AI109" i="16"/>
  <c r="AJ109" i="16"/>
  <c r="AK109" i="16"/>
  <c r="AL109" i="16"/>
  <c r="AM109" i="16"/>
  <c r="AN109" i="16"/>
  <c r="AO109" i="16"/>
  <c r="AP109" i="16"/>
  <c r="AQ109" i="16"/>
  <c r="AR109" i="16"/>
  <c r="AS109" i="16"/>
  <c r="AT109" i="16"/>
  <c r="AU109" i="16"/>
  <c r="AV109" i="16"/>
  <c r="AW109" i="16"/>
  <c r="AX109" i="16"/>
  <c r="AY109" i="16"/>
  <c r="AZ109" i="16"/>
  <c r="D102" i="16"/>
  <c r="E102" i="16"/>
  <c r="F102" i="16"/>
  <c r="G102" i="16"/>
  <c r="H102" i="16"/>
  <c r="D103" i="16"/>
  <c r="E103" i="16"/>
  <c r="F103" i="16"/>
  <c r="G103" i="16"/>
  <c r="H103" i="16"/>
  <c r="D104" i="16"/>
  <c r="E104" i="16"/>
  <c r="F104" i="16"/>
  <c r="G104" i="16"/>
  <c r="H104" i="16"/>
  <c r="D105" i="16"/>
  <c r="E105" i="16"/>
  <c r="F105" i="16"/>
  <c r="G105" i="16"/>
  <c r="H105" i="16"/>
  <c r="D106" i="16"/>
  <c r="E106" i="16"/>
  <c r="F106" i="16"/>
  <c r="G106" i="16"/>
  <c r="H106" i="16"/>
  <c r="D107" i="16"/>
  <c r="E107" i="16"/>
  <c r="F107" i="16"/>
  <c r="G107" i="16"/>
  <c r="H107" i="16"/>
  <c r="D108" i="16"/>
  <c r="E108" i="16"/>
  <c r="F108" i="16"/>
  <c r="G108" i="16"/>
  <c r="H108" i="16"/>
  <c r="D109" i="16"/>
  <c r="E109" i="16"/>
  <c r="F109" i="16"/>
  <c r="G109" i="16"/>
  <c r="H109" i="16"/>
  <c r="C103" i="16"/>
  <c r="C104" i="16"/>
  <c r="C105" i="16"/>
  <c r="C106" i="16"/>
  <c r="C107" i="16"/>
  <c r="C108" i="16"/>
  <c r="C109" i="16"/>
  <c r="D92" i="16"/>
  <c r="E92" i="16"/>
  <c r="F92" i="16"/>
  <c r="G92" i="16"/>
  <c r="H92" i="16"/>
  <c r="I92" i="16"/>
  <c r="J92" i="16"/>
  <c r="K92" i="16"/>
  <c r="L92" i="16"/>
  <c r="M92" i="16"/>
  <c r="N92" i="16"/>
  <c r="O92" i="16"/>
  <c r="P92" i="16"/>
  <c r="Q92" i="16"/>
  <c r="R92" i="16"/>
  <c r="S92" i="16"/>
  <c r="T92" i="16"/>
  <c r="U92" i="16"/>
  <c r="V92" i="16"/>
  <c r="W92" i="16"/>
  <c r="X92" i="16"/>
  <c r="Y92" i="16"/>
  <c r="Z92" i="16"/>
  <c r="AA92" i="16"/>
  <c r="AB92" i="16"/>
  <c r="AC92" i="16"/>
  <c r="AD92" i="16"/>
  <c r="AE92" i="16"/>
  <c r="AF92" i="16"/>
  <c r="AG92" i="16"/>
  <c r="AH92" i="16"/>
  <c r="AI92" i="16"/>
  <c r="AJ92" i="16"/>
  <c r="AK92" i="16"/>
  <c r="AL92" i="16"/>
  <c r="AM92" i="16"/>
  <c r="AN92" i="16"/>
  <c r="AO92" i="16"/>
  <c r="AP92" i="16"/>
  <c r="AQ92" i="16"/>
  <c r="AR92" i="16"/>
  <c r="AS92" i="16"/>
  <c r="AT92" i="16"/>
  <c r="AU92" i="16"/>
  <c r="AV92" i="16"/>
  <c r="AW92" i="16"/>
  <c r="AX92" i="16"/>
  <c r="AY92" i="16"/>
  <c r="AZ92" i="16"/>
  <c r="D93" i="16"/>
  <c r="E93" i="16"/>
  <c r="F93" i="16"/>
  <c r="G93" i="16"/>
  <c r="H93" i="16"/>
  <c r="I93" i="16"/>
  <c r="J93" i="16"/>
  <c r="K93" i="16"/>
  <c r="L93" i="16"/>
  <c r="M93" i="16"/>
  <c r="N93" i="16"/>
  <c r="O93" i="16"/>
  <c r="P93" i="16"/>
  <c r="Q93" i="16"/>
  <c r="R93" i="16"/>
  <c r="S93" i="16"/>
  <c r="T93" i="16"/>
  <c r="U93" i="16"/>
  <c r="V93" i="16"/>
  <c r="W93" i="16"/>
  <c r="X93" i="16"/>
  <c r="Y93" i="16"/>
  <c r="Z93" i="16"/>
  <c r="AA93" i="16"/>
  <c r="AB93" i="16"/>
  <c r="AC93" i="16"/>
  <c r="AD93" i="16"/>
  <c r="AE93" i="16"/>
  <c r="AF93" i="16"/>
  <c r="AG93" i="16"/>
  <c r="AH93" i="16"/>
  <c r="AI93" i="16"/>
  <c r="AJ93" i="16"/>
  <c r="AK93" i="16"/>
  <c r="AL93" i="16"/>
  <c r="AM93" i="16"/>
  <c r="AN93" i="16"/>
  <c r="AO93" i="16"/>
  <c r="AP93" i="16"/>
  <c r="AQ93" i="16"/>
  <c r="AR93" i="16"/>
  <c r="AS93" i="16"/>
  <c r="AT93" i="16"/>
  <c r="AU93" i="16"/>
  <c r="AV93" i="16"/>
  <c r="AW93" i="16"/>
  <c r="AX93" i="16"/>
  <c r="AY93" i="16"/>
  <c r="AZ93" i="16"/>
  <c r="D94" i="16"/>
  <c r="E94" i="16"/>
  <c r="F94" i="16"/>
  <c r="G94" i="16"/>
  <c r="H94" i="16"/>
  <c r="I94" i="16"/>
  <c r="J94" i="16"/>
  <c r="K94" i="16"/>
  <c r="L94" i="16"/>
  <c r="M94" i="16"/>
  <c r="N94" i="16"/>
  <c r="O94" i="16"/>
  <c r="P94" i="16"/>
  <c r="Q94" i="16"/>
  <c r="R94" i="16"/>
  <c r="S94" i="16"/>
  <c r="T94" i="16"/>
  <c r="U94" i="16"/>
  <c r="V94" i="16"/>
  <c r="W94" i="16"/>
  <c r="X94" i="16"/>
  <c r="Y94" i="16"/>
  <c r="Z94" i="16"/>
  <c r="AA94" i="16"/>
  <c r="AB94" i="16"/>
  <c r="AC94" i="16"/>
  <c r="AD94" i="16"/>
  <c r="AE94" i="16"/>
  <c r="AF94" i="16"/>
  <c r="AG94" i="16"/>
  <c r="AH94" i="16"/>
  <c r="AI94" i="16"/>
  <c r="AJ94" i="16"/>
  <c r="AK94" i="16"/>
  <c r="AL94" i="16"/>
  <c r="AM94" i="16"/>
  <c r="AN94" i="16"/>
  <c r="AO94" i="16"/>
  <c r="AP94" i="16"/>
  <c r="AQ94" i="16"/>
  <c r="AR94" i="16"/>
  <c r="AS94" i="16"/>
  <c r="AT94" i="16"/>
  <c r="AU94" i="16"/>
  <c r="AV94" i="16"/>
  <c r="AW94" i="16"/>
  <c r="AX94" i="16"/>
  <c r="AY94" i="16"/>
  <c r="AZ94" i="16"/>
  <c r="D95" i="16"/>
  <c r="E95" i="16"/>
  <c r="F95" i="16"/>
  <c r="G95" i="16"/>
  <c r="H95" i="16"/>
  <c r="I95" i="16"/>
  <c r="J95" i="16"/>
  <c r="K95" i="16"/>
  <c r="L95" i="16"/>
  <c r="M95" i="16"/>
  <c r="N95" i="16"/>
  <c r="O95" i="16"/>
  <c r="P95" i="16"/>
  <c r="Q95" i="16"/>
  <c r="R95" i="16"/>
  <c r="S95" i="16"/>
  <c r="T95" i="16"/>
  <c r="U95" i="16"/>
  <c r="V95" i="16"/>
  <c r="W95" i="16"/>
  <c r="X95" i="16"/>
  <c r="Y95" i="16"/>
  <c r="Z95" i="16"/>
  <c r="AA95" i="16"/>
  <c r="AB95" i="16"/>
  <c r="AC95" i="16"/>
  <c r="AD95" i="16"/>
  <c r="AE95" i="16"/>
  <c r="AF95" i="16"/>
  <c r="AG95" i="16"/>
  <c r="AH95" i="16"/>
  <c r="AI95" i="16"/>
  <c r="AJ95" i="16"/>
  <c r="AK95" i="16"/>
  <c r="AL95" i="16"/>
  <c r="AM95" i="16"/>
  <c r="AN95" i="16"/>
  <c r="AO95" i="16"/>
  <c r="AP95" i="16"/>
  <c r="AQ95" i="16"/>
  <c r="AR95" i="16"/>
  <c r="AS95" i="16"/>
  <c r="AT95" i="16"/>
  <c r="AU95" i="16"/>
  <c r="AV95" i="16"/>
  <c r="AW95" i="16"/>
  <c r="AX95" i="16"/>
  <c r="AY95" i="16"/>
  <c r="AZ95" i="16"/>
  <c r="D96" i="16"/>
  <c r="E96" i="16"/>
  <c r="F96" i="16"/>
  <c r="G96" i="16"/>
  <c r="H96" i="16"/>
  <c r="I96" i="16"/>
  <c r="J96" i="16"/>
  <c r="K96" i="16"/>
  <c r="L96" i="16"/>
  <c r="M96" i="16"/>
  <c r="N96" i="16"/>
  <c r="O96" i="16"/>
  <c r="P96" i="16"/>
  <c r="Q96" i="16"/>
  <c r="R96" i="16"/>
  <c r="S96" i="16"/>
  <c r="T96" i="16"/>
  <c r="U96" i="16"/>
  <c r="V96" i="16"/>
  <c r="W96" i="16"/>
  <c r="X96" i="16"/>
  <c r="Y96" i="16"/>
  <c r="Z96" i="16"/>
  <c r="AA96" i="16"/>
  <c r="AB96" i="16"/>
  <c r="AC96" i="16"/>
  <c r="AD96" i="16"/>
  <c r="AE96" i="16"/>
  <c r="AF96" i="16"/>
  <c r="AG96" i="16"/>
  <c r="AH96" i="16"/>
  <c r="AI96" i="16"/>
  <c r="AJ96" i="16"/>
  <c r="AK96" i="16"/>
  <c r="AL96" i="16"/>
  <c r="AM96" i="16"/>
  <c r="AN96" i="16"/>
  <c r="AO96" i="16"/>
  <c r="AP96" i="16"/>
  <c r="AQ96" i="16"/>
  <c r="AR96" i="16"/>
  <c r="AS96" i="16"/>
  <c r="AT96" i="16"/>
  <c r="AU96" i="16"/>
  <c r="AV96" i="16"/>
  <c r="AW96" i="16"/>
  <c r="AX96" i="16"/>
  <c r="AY96" i="16"/>
  <c r="AZ96" i="16"/>
  <c r="D97" i="16"/>
  <c r="E97" i="16"/>
  <c r="F97" i="16"/>
  <c r="G97" i="16"/>
  <c r="H97" i="16"/>
  <c r="I97" i="16"/>
  <c r="J97" i="16"/>
  <c r="K97" i="16"/>
  <c r="L97" i="16"/>
  <c r="M97" i="16"/>
  <c r="N97" i="16"/>
  <c r="O97" i="16"/>
  <c r="P97" i="16"/>
  <c r="Q97" i="16"/>
  <c r="R97" i="16"/>
  <c r="S97" i="16"/>
  <c r="T97" i="16"/>
  <c r="U97" i="16"/>
  <c r="V97" i="16"/>
  <c r="W97" i="16"/>
  <c r="X97" i="16"/>
  <c r="Y97" i="16"/>
  <c r="Z97" i="16"/>
  <c r="AA97" i="16"/>
  <c r="AB97" i="16"/>
  <c r="AC97" i="16"/>
  <c r="AD97" i="16"/>
  <c r="AE97" i="16"/>
  <c r="AF97" i="16"/>
  <c r="AG97" i="16"/>
  <c r="AH97" i="16"/>
  <c r="AI97" i="16"/>
  <c r="AJ97" i="16"/>
  <c r="AK97" i="16"/>
  <c r="AL97" i="16"/>
  <c r="AM97" i="16"/>
  <c r="AN97" i="16"/>
  <c r="AO97" i="16"/>
  <c r="AP97" i="16"/>
  <c r="AQ97" i="16"/>
  <c r="AR97" i="16"/>
  <c r="AS97" i="16"/>
  <c r="AT97" i="16"/>
  <c r="AU97" i="16"/>
  <c r="AV97" i="16"/>
  <c r="AW97" i="16"/>
  <c r="AX97" i="16"/>
  <c r="AY97" i="16"/>
  <c r="AZ97" i="16"/>
  <c r="D98" i="16"/>
  <c r="E98" i="16"/>
  <c r="F98" i="16"/>
  <c r="G98" i="16"/>
  <c r="H98" i="16"/>
  <c r="I98" i="16"/>
  <c r="J98" i="16"/>
  <c r="K98" i="16"/>
  <c r="L98" i="16"/>
  <c r="M98" i="16"/>
  <c r="N98" i="16"/>
  <c r="O98" i="16"/>
  <c r="P98" i="16"/>
  <c r="Q98" i="16"/>
  <c r="R98" i="16"/>
  <c r="S98" i="16"/>
  <c r="T98" i="16"/>
  <c r="U98" i="16"/>
  <c r="V98" i="16"/>
  <c r="W98" i="16"/>
  <c r="X98" i="16"/>
  <c r="Y98" i="16"/>
  <c r="Z98" i="16"/>
  <c r="AA98" i="16"/>
  <c r="AB98" i="16"/>
  <c r="AC98" i="16"/>
  <c r="AD98" i="16"/>
  <c r="AE98" i="16"/>
  <c r="AF98" i="16"/>
  <c r="AG98" i="16"/>
  <c r="AH98" i="16"/>
  <c r="AI98" i="16"/>
  <c r="AJ98" i="16"/>
  <c r="AK98" i="16"/>
  <c r="AL98" i="16"/>
  <c r="AM98" i="16"/>
  <c r="AN98" i="16"/>
  <c r="AO98" i="16"/>
  <c r="AP98" i="16"/>
  <c r="AQ98" i="16"/>
  <c r="AR98" i="16"/>
  <c r="AS98" i="16"/>
  <c r="AT98" i="16"/>
  <c r="AU98" i="16"/>
  <c r="AV98" i="16"/>
  <c r="AW98" i="16"/>
  <c r="AX98" i="16"/>
  <c r="AY98" i="16"/>
  <c r="AZ98" i="16"/>
  <c r="D99" i="16"/>
  <c r="E99" i="16"/>
  <c r="F99" i="16"/>
  <c r="G99" i="16"/>
  <c r="H99" i="16"/>
  <c r="I99" i="16"/>
  <c r="J99" i="16"/>
  <c r="K99" i="16"/>
  <c r="L99" i="16"/>
  <c r="M99" i="16"/>
  <c r="N99" i="16"/>
  <c r="O99" i="16"/>
  <c r="P99" i="16"/>
  <c r="Q99" i="16"/>
  <c r="R99" i="16"/>
  <c r="S99" i="16"/>
  <c r="T99" i="16"/>
  <c r="U99" i="16"/>
  <c r="V99" i="16"/>
  <c r="W99" i="16"/>
  <c r="X99" i="16"/>
  <c r="Y99" i="16"/>
  <c r="Z99" i="16"/>
  <c r="AA99" i="16"/>
  <c r="AB99" i="16"/>
  <c r="AC99" i="16"/>
  <c r="AD99" i="16"/>
  <c r="AE99" i="16"/>
  <c r="AF99" i="16"/>
  <c r="AG99" i="16"/>
  <c r="AH99" i="16"/>
  <c r="AI99" i="16"/>
  <c r="AJ99" i="16"/>
  <c r="AK99" i="16"/>
  <c r="AL99" i="16"/>
  <c r="AM99" i="16"/>
  <c r="AN99" i="16"/>
  <c r="AO99" i="16"/>
  <c r="AP99" i="16"/>
  <c r="AQ99" i="16"/>
  <c r="AR99" i="16"/>
  <c r="AS99" i="16"/>
  <c r="AT99" i="16"/>
  <c r="AU99" i="16"/>
  <c r="AV99" i="16"/>
  <c r="AW99" i="16"/>
  <c r="AX99" i="16"/>
  <c r="AY99" i="16"/>
  <c r="AZ99" i="16"/>
  <c r="C93" i="16"/>
  <c r="C94" i="16"/>
  <c r="C95" i="16"/>
  <c r="C96" i="16"/>
  <c r="C97" i="16"/>
  <c r="C98" i="16"/>
  <c r="C99" i="16"/>
  <c r="C92" i="16"/>
  <c r="D82" i="16"/>
  <c r="E82" i="16"/>
  <c r="F82" i="16"/>
  <c r="G82" i="16"/>
  <c r="H82" i="16"/>
  <c r="I82" i="16"/>
  <c r="J82" i="16"/>
  <c r="K82" i="16"/>
  <c r="L82" i="16"/>
  <c r="M82" i="16"/>
  <c r="N82" i="16"/>
  <c r="O82" i="16"/>
  <c r="P82" i="16"/>
  <c r="Q82" i="16"/>
  <c r="R82" i="16"/>
  <c r="S82" i="16"/>
  <c r="T82" i="16"/>
  <c r="U82" i="16"/>
  <c r="V82" i="16"/>
  <c r="W82" i="16"/>
  <c r="X82" i="16"/>
  <c r="Y82" i="16"/>
  <c r="Z82" i="16"/>
  <c r="AA82" i="16"/>
  <c r="AB82" i="16"/>
  <c r="AC82" i="16"/>
  <c r="AD82" i="16"/>
  <c r="AE82" i="16"/>
  <c r="AF82" i="16"/>
  <c r="AG82" i="16"/>
  <c r="AH82" i="16"/>
  <c r="AI82" i="16"/>
  <c r="AJ82" i="16"/>
  <c r="AK82" i="16"/>
  <c r="AL82" i="16"/>
  <c r="AM82" i="16"/>
  <c r="AN82" i="16"/>
  <c r="AO82" i="16"/>
  <c r="AP82" i="16"/>
  <c r="AQ82" i="16"/>
  <c r="AR82" i="16"/>
  <c r="AS82" i="16"/>
  <c r="AT82" i="16"/>
  <c r="AU82" i="16"/>
  <c r="AV82" i="16"/>
  <c r="AW82" i="16"/>
  <c r="AX82" i="16"/>
  <c r="AY82" i="16"/>
  <c r="AZ82" i="16"/>
  <c r="D83" i="16"/>
  <c r="E83" i="16"/>
  <c r="F83" i="16"/>
  <c r="G83" i="16"/>
  <c r="H83" i="16"/>
  <c r="I83" i="16"/>
  <c r="J83" i="16"/>
  <c r="K83" i="16"/>
  <c r="L83" i="16"/>
  <c r="M83" i="16"/>
  <c r="N83" i="16"/>
  <c r="O83" i="16"/>
  <c r="P83" i="16"/>
  <c r="Q83" i="16"/>
  <c r="R83" i="16"/>
  <c r="S83" i="16"/>
  <c r="T83" i="16"/>
  <c r="U83" i="16"/>
  <c r="V83" i="16"/>
  <c r="W83" i="16"/>
  <c r="X83" i="16"/>
  <c r="Y83" i="16"/>
  <c r="Z83" i="16"/>
  <c r="AA83" i="16"/>
  <c r="AB83" i="16"/>
  <c r="AC83" i="16"/>
  <c r="AD83" i="16"/>
  <c r="AE83" i="16"/>
  <c r="AF83" i="16"/>
  <c r="AG83" i="16"/>
  <c r="AH83" i="16"/>
  <c r="AI83" i="16"/>
  <c r="AJ83" i="16"/>
  <c r="AK83" i="16"/>
  <c r="AL83" i="16"/>
  <c r="AM83" i="16"/>
  <c r="AN83" i="16"/>
  <c r="AO83" i="16"/>
  <c r="AP83" i="16"/>
  <c r="AQ83" i="16"/>
  <c r="AR83" i="16"/>
  <c r="AS83" i="16"/>
  <c r="AT83" i="16"/>
  <c r="AU83" i="16"/>
  <c r="AV83" i="16"/>
  <c r="AW83" i="16"/>
  <c r="AX83" i="16"/>
  <c r="AY83" i="16"/>
  <c r="AZ83" i="16"/>
  <c r="D84" i="16"/>
  <c r="E84" i="16"/>
  <c r="F84" i="16"/>
  <c r="G84" i="16"/>
  <c r="H84" i="16"/>
  <c r="I84" i="16"/>
  <c r="J84" i="16"/>
  <c r="K84" i="16"/>
  <c r="L84" i="16"/>
  <c r="M84" i="16"/>
  <c r="N84" i="16"/>
  <c r="O84" i="16"/>
  <c r="P84" i="16"/>
  <c r="Q84" i="16"/>
  <c r="R84" i="16"/>
  <c r="S84" i="16"/>
  <c r="T84" i="16"/>
  <c r="U84" i="16"/>
  <c r="V84" i="16"/>
  <c r="W84" i="16"/>
  <c r="X84" i="16"/>
  <c r="Y84" i="16"/>
  <c r="Z84" i="16"/>
  <c r="AA84" i="16"/>
  <c r="AB84" i="16"/>
  <c r="AC84" i="16"/>
  <c r="AD84" i="16"/>
  <c r="AE84" i="16"/>
  <c r="AF84" i="16"/>
  <c r="AG84" i="16"/>
  <c r="AH84" i="16"/>
  <c r="AI84" i="16"/>
  <c r="AJ84" i="16"/>
  <c r="AK84" i="16"/>
  <c r="AL84" i="16"/>
  <c r="AM84" i="16"/>
  <c r="AN84" i="16"/>
  <c r="AO84" i="16"/>
  <c r="AP84" i="16"/>
  <c r="AQ84" i="16"/>
  <c r="AR84" i="16"/>
  <c r="AS84" i="16"/>
  <c r="AT84" i="16"/>
  <c r="AU84" i="16"/>
  <c r="AV84" i="16"/>
  <c r="AW84" i="16"/>
  <c r="AX84" i="16"/>
  <c r="AY84" i="16"/>
  <c r="AZ84" i="16"/>
  <c r="D85" i="16"/>
  <c r="E85" i="16"/>
  <c r="F85" i="16"/>
  <c r="G85" i="16"/>
  <c r="H85" i="16"/>
  <c r="I85" i="16"/>
  <c r="J85" i="16"/>
  <c r="K85" i="16"/>
  <c r="L85" i="16"/>
  <c r="M85" i="16"/>
  <c r="N85" i="16"/>
  <c r="O85" i="16"/>
  <c r="P85" i="16"/>
  <c r="Q85" i="16"/>
  <c r="R85" i="16"/>
  <c r="S85" i="16"/>
  <c r="T85" i="16"/>
  <c r="U85" i="16"/>
  <c r="V85" i="16"/>
  <c r="W85" i="16"/>
  <c r="X85" i="16"/>
  <c r="Y85" i="16"/>
  <c r="Z85" i="16"/>
  <c r="AA85" i="16"/>
  <c r="AB85" i="16"/>
  <c r="AC85" i="16"/>
  <c r="AD85" i="16"/>
  <c r="AE85" i="16"/>
  <c r="AF85" i="16"/>
  <c r="AG85" i="16"/>
  <c r="AH85" i="16"/>
  <c r="AI85" i="16"/>
  <c r="AJ85" i="16"/>
  <c r="AK85" i="16"/>
  <c r="AL85" i="16"/>
  <c r="AM85" i="16"/>
  <c r="AN85" i="16"/>
  <c r="AO85" i="16"/>
  <c r="AP85" i="16"/>
  <c r="AQ85" i="16"/>
  <c r="AR85" i="16"/>
  <c r="AS85" i="16"/>
  <c r="AT85" i="16"/>
  <c r="AU85" i="16"/>
  <c r="AV85" i="16"/>
  <c r="AW85" i="16"/>
  <c r="AX85" i="16"/>
  <c r="AY85" i="16"/>
  <c r="AZ85" i="16"/>
  <c r="D86" i="16"/>
  <c r="E86" i="16"/>
  <c r="F86" i="16"/>
  <c r="G86" i="16"/>
  <c r="H86" i="16"/>
  <c r="I86" i="16"/>
  <c r="J86" i="16"/>
  <c r="K86" i="16"/>
  <c r="L86" i="16"/>
  <c r="M86" i="16"/>
  <c r="N86" i="16"/>
  <c r="O86" i="16"/>
  <c r="P86" i="16"/>
  <c r="Q86" i="16"/>
  <c r="R86" i="16"/>
  <c r="S86" i="16"/>
  <c r="T86" i="16"/>
  <c r="U86" i="16"/>
  <c r="V86" i="16"/>
  <c r="W86" i="16"/>
  <c r="X86" i="16"/>
  <c r="Y86" i="16"/>
  <c r="Z86" i="16"/>
  <c r="AA86" i="16"/>
  <c r="AB86" i="16"/>
  <c r="AC86" i="16"/>
  <c r="AD86" i="16"/>
  <c r="AE86" i="16"/>
  <c r="AF86" i="16"/>
  <c r="AG86" i="16"/>
  <c r="AH86" i="16"/>
  <c r="AI86" i="16"/>
  <c r="AJ86" i="16"/>
  <c r="AK86" i="16"/>
  <c r="AL86" i="16"/>
  <c r="AM86" i="16"/>
  <c r="AN86" i="16"/>
  <c r="AO86" i="16"/>
  <c r="AP86" i="16"/>
  <c r="AQ86" i="16"/>
  <c r="AR86" i="16"/>
  <c r="AS86" i="16"/>
  <c r="AT86" i="16"/>
  <c r="AU86" i="16"/>
  <c r="AV86" i="16"/>
  <c r="AW86" i="16"/>
  <c r="AX86" i="16"/>
  <c r="AY86" i="16"/>
  <c r="AZ86" i="16"/>
  <c r="D87" i="16"/>
  <c r="E87" i="16"/>
  <c r="F87" i="16"/>
  <c r="G87" i="16"/>
  <c r="H87" i="16"/>
  <c r="I87" i="16"/>
  <c r="J87" i="16"/>
  <c r="K87" i="16"/>
  <c r="L87" i="16"/>
  <c r="M87" i="16"/>
  <c r="N87" i="16"/>
  <c r="O87" i="16"/>
  <c r="P87" i="16"/>
  <c r="Q87" i="16"/>
  <c r="R87" i="16"/>
  <c r="S87" i="16"/>
  <c r="T87" i="16"/>
  <c r="U87" i="16"/>
  <c r="V87" i="16"/>
  <c r="W87" i="16"/>
  <c r="X87" i="16"/>
  <c r="Y87" i="16"/>
  <c r="Z87" i="16"/>
  <c r="AA87" i="16"/>
  <c r="AB87" i="16"/>
  <c r="AC87" i="16"/>
  <c r="AD87" i="16"/>
  <c r="AE87" i="16"/>
  <c r="AF87" i="16"/>
  <c r="AG87" i="16"/>
  <c r="AH87" i="16"/>
  <c r="AI87" i="16"/>
  <c r="AJ87" i="16"/>
  <c r="AK87" i="16"/>
  <c r="AL87" i="16"/>
  <c r="AM87" i="16"/>
  <c r="AN87" i="16"/>
  <c r="AO87" i="16"/>
  <c r="AP87" i="16"/>
  <c r="AQ87" i="16"/>
  <c r="AR87" i="16"/>
  <c r="AS87" i="16"/>
  <c r="AT87" i="16"/>
  <c r="AU87" i="16"/>
  <c r="AV87" i="16"/>
  <c r="AW87" i="16"/>
  <c r="AX87" i="16"/>
  <c r="AY87" i="16"/>
  <c r="AZ87" i="16"/>
  <c r="D88" i="16"/>
  <c r="E88" i="16"/>
  <c r="F88" i="16"/>
  <c r="G88" i="16"/>
  <c r="H88" i="16"/>
  <c r="I88" i="16"/>
  <c r="J88" i="16"/>
  <c r="K88" i="16"/>
  <c r="L88" i="16"/>
  <c r="M88" i="16"/>
  <c r="N88" i="16"/>
  <c r="O88" i="16"/>
  <c r="P88" i="16"/>
  <c r="Q88" i="16"/>
  <c r="R88" i="16"/>
  <c r="S88" i="16"/>
  <c r="T88" i="16"/>
  <c r="U88" i="16"/>
  <c r="V88" i="16"/>
  <c r="W88" i="16"/>
  <c r="X88" i="16"/>
  <c r="Y88" i="16"/>
  <c r="Z88" i="16"/>
  <c r="AA88" i="16"/>
  <c r="AB88" i="16"/>
  <c r="AC88" i="16"/>
  <c r="AD88" i="16"/>
  <c r="AE88" i="16"/>
  <c r="AF88" i="16"/>
  <c r="AG88" i="16"/>
  <c r="AH88" i="16"/>
  <c r="AI88" i="16"/>
  <c r="AJ88" i="16"/>
  <c r="AK88" i="16"/>
  <c r="AL88" i="16"/>
  <c r="AM88" i="16"/>
  <c r="AN88" i="16"/>
  <c r="AO88" i="16"/>
  <c r="AP88" i="16"/>
  <c r="AQ88" i="16"/>
  <c r="AR88" i="16"/>
  <c r="AS88" i="16"/>
  <c r="AT88" i="16"/>
  <c r="AU88" i="16"/>
  <c r="AV88" i="16"/>
  <c r="AW88" i="16"/>
  <c r="AX88" i="16"/>
  <c r="AY88" i="16"/>
  <c r="AZ88" i="16"/>
  <c r="D89" i="16"/>
  <c r="E89" i="16"/>
  <c r="F89" i="16"/>
  <c r="G89" i="16"/>
  <c r="H89" i="16"/>
  <c r="I89" i="16"/>
  <c r="J89" i="16"/>
  <c r="K89" i="16"/>
  <c r="L89" i="16"/>
  <c r="M89" i="16"/>
  <c r="N89" i="16"/>
  <c r="O89" i="16"/>
  <c r="P89" i="16"/>
  <c r="Q89" i="16"/>
  <c r="R89" i="16"/>
  <c r="S89" i="16"/>
  <c r="T89" i="16"/>
  <c r="U89" i="16"/>
  <c r="V89" i="16"/>
  <c r="W89" i="16"/>
  <c r="X89" i="16"/>
  <c r="Y89" i="16"/>
  <c r="Z89" i="16"/>
  <c r="AA89" i="16"/>
  <c r="AB89" i="16"/>
  <c r="AC89" i="16"/>
  <c r="AD89" i="16"/>
  <c r="AE89" i="16"/>
  <c r="AF89" i="16"/>
  <c r="AG89" i="16"/>
  <c r="AH89" i="16"/>
  <c r="AI89" i="16"/>
  <c r="AJ89" i="16"/>
  <c r="AK89" i="16"/>
  <c r="AL89" i="16"/>
  <c r="AM89" i="16"/>
  <c r="AN89" i="16"/>
  <c r="AO89" i="16"/>
  <c r="AP89" i="16"/>
  <c r="AQ89" i="16"/>
  <c r="AR89" i="16"/>
  <c r="AS89" i="16"/>
  <c r="AT89" i="16"/>
  <c r="AU89" i="16"/>
  <c r="AV89" i="16"/>
  <c r="AW89" i="16"/>
  <c r="AX89" i="16"/>
  <c r="AY89" i="16"/>
  <c r="AZ89" i="16"/>
  <c r="C83" i="16"/>
  <c r="C84" i="16"/>
  <c r="C85" i="16"/>
  <c r="C86" i="16"/>
  <c r="C87" i="16"/>
  <c r="C88" i="16"/>
  <c r="C89" i="16"/>
  <c r="C82" i="16"/>
  <c r="D72" i="16"/>
  <c r="E72" i="16"/>
  <c r="F72" i="16"/>
  <c r="G72" i="16"/>
  <c r="H72" i="16"/>
  <c r="I72" i="16"/>
  <c r="J72" i="16"/>
  <c r="K72" i="16"/>
  <c r="L72" i="16"/>
  <c r="M72" i="16"/>
  <c r="N72" i="16"/>
  <c r="O72" i="16"/>
  <c r="P72" i="16"/>
  <c r="Q72" i="16"/>
  <c r="R72" i="16"/>
  <c r="S72" i="16"/>
  <c r="T72" i="16"/>
  <c r="U72" i="16"/>
  <c r="V72" i="16"/>
  <c r="W72" i="16"/>
  <c r="X72" i="16"/>
  <c r="Y72" i="16"/>
  <c r="Z72" i="16"/>
  <c r="AA72" i="16"/>
  <c r="AB72" i="16"/>
  <c r="AC72" i="16"/>
  <c r="AD72" i="16"/>
  <c r="AE72" i="16"/>
  <c r="AF72" i="16"/>
  <c r="AG72" i="16"/>
  <c r="AH72" i="16"/>
  <c r="AI72" i="16"/>
  <c r="AJ72" i="16"/>
  <c r="AK72" i="16"/>
  <c r="AL72" i="16"/>
  <c r="AM72" i="16"/>
  <c r="AN72" i="16"/>
  <c r="AO72" i="16"/>
  <c r="AP72" i="16"/>
  <c r="AQ72" i="16"/>
  <c r="AR72" i="16"/>
  <c r="AS72" i="16"/>
  <c r="AT72" i="16"/>
  <c r="AU72" i="16"/>
  <c r="AV72" i="16"/>
  <c r="AW72" i="16"/>
  <c r="AX72" i="16"/>
  <c r="AY72" i="16"/>
  <c r="AZ72" i="16"/>
  <c r="D73" i="16"/>
  <c r="E73" i="16"/>
  <c r="F73" i="16"/>
  <c r="G73" i="16"/>
  <c r="H73" i="16"/>
  <c r="I73" i="16"/>
  <c r="J73" i="16"/>
  <c r="K73" i="16"/>
  <c r="L73" i="16"/>
  <c r="M73" i="16"/>
  <c r="N73" i="16"/>
  <c r="O73" i="16"/>
  <c r="P73" i="16"/>
  <c r="Q73" i="16"/>
  <c r="R73" i="16"/>
  <c r="S73" i="16"/>
  <c r="T73" i="16"/>
  <c r="U73" i="16"/>
  <c r="V73" i="16"/>
  <c r="W73" i="16"/>
  <c r="X73" i="16"/>
  <c r="Y73" i="16"/>
  <c r="Z73" i="16"/>
  <c r="AA73" i="16"/>
  <c r="AB73" i="16"/>
  <c r="AC73" i="16"/>
  <c r="AD73" i="16"/>
  <c r="AE73" i="16"/>
  <c r="AF73" i="16"/>
  <c r="AG73" i="16"/>
  <c r="AH73" i="16"/>
  <c r="AI73" i="16"/>
  <c r="AJ73" i="16"/>
  <c r="AK73" i="16"/>
  <c r="AL73" i="16"/>
  <c r="AM73" i="16"/>
  <c r="AN73" i="16"/>
  <c r="AO73" i="16"/>
  <c r="AP73" i="16"/>
  <c r="AQ73" i="16"/>
  <c r="AR73" i="16"/>
  <c r="AS73" i="16"/>
  <c r="AT73" i="16"/>
  <c r="AU73" i="16"/>
  <c r="AV73" i="16"/>
  <c r="AW73" i="16"/>
  <c r="AX73" i="16"/>
  <c r="AY73" i="16"/>
  <c r="AZ73" i="16"/>
  <c r="D74" i="16"/>
  <c r="E74" i="16"/>
  <c r="F74" i="16"/>
  <c r="G74" i="16"/>
  <c r="H74" i="16"/>
  <c r="I74" i="16"/>
  <c r="J74" i="16"/>
  <c r="K74" i="16"/>
  <c r="L74" i="16"/>
  <c r="M74" i="16"/>
  <c r="N74" i="16"/>
  <c r="O74" i="16"/>
  <c r="P74" i="16"/>
  <c r="Q74" i="16"/>
  <c r="R74" i="16"/>
  <c r="S74" i="16"/>
  <c r="T74" i="16"/>
  <c r="U74" i="16"/>
  <c r="V74" i="16"/>
  <c r="W74" i="16"/>
  <c r="X74" i="16"/>
  <c r="Y74" i="16"/>
  <c r="Z74" i="16"/>
  <c r="AA74" i="16"/>
  <c r="AB74" i="16"/>
  <c r="AC74" i="16"/>
  <c r="AD74" i="16"/>
  <c r="AE74" i="16"/>
  <c r="AF74" i="16"/>
  <c r="AG74" i="16"/>
  <c r="AH74" i="16"/>
  <c r="AI74" i="16"/>
  <c r="AJ74" i="16"/>
  <c r="AK74" i="16"/>
  <c r="AL74" i="16"/>
  <c r="AM74" i="16"/>
  <c r="AN74" i="16"/>
  <c r="AO74" i="16"/>
  <c r="AP74" i="16"/>
  <c r="AQ74" i="16"/>
  <c r="AR74" i="16"/>
  <c r="AS74" i="16"/>
  <c r="AT74" i="16"/>
  <c r="AU74" i="16"/>
  <c r="AV74" i="16"/>
  <c r="AW74" i="16"/>
  <c r="AX74" i="16"/>
  <c r="AY74" i="16"/>
  <c r="AZ74" i="16"/>
  <c r="D75" i="16"/>
  <c r="E75" i="16"/>
  <c r="F75" i="16"/>
  <c r="G75" i="16"/>
  <c r="H75" i="16"/>
  <c r="I75" i="16"/>
  <c r="J75" i="16"/>
  <c r="K75" i="16"/>
  <c r="L75" i="16"/>
  <c r="M75" i="16"/>
  <c r="N75" i="16"/>
  <c r="O75" i="16"/>
  <c r="P75" i="16"/>
  <c r="Q75" i="16"/>
  <c r="R75" i="16"/>
  <c r="S75" i="16"/>
  <c r="T75" i="16"/>
  <c r="U75" i="16"/>
  <c r="V75" i="16"/>
  <c r="W75" i="16"/>
  <c r="X75" i="16"/>
  <c r="Y75" i="16"/>
  <c r="Z75" i="16"/>
  <c r="AA75" i="16"/>
  <c r="AB75" i="16"/>
  <c r="AC75" i="16"/>
  <c r="AD75" i="16"/>
  <c r="AE75" i="16"/>
  <c r="AF75" i="16"/>
  <c r="AG75" i="16"/>
  <c r="AH75" i="16"/>
  <c r="AI75" i="16"/>
  <c r="AJ75" i="16"/>
  <c r="AK75" i="16"/>
  <c r="AL75" i="16"/>
  <c r="AM75" i="16"/>
  <c r="AN75" i="16"/>
  <c r="AO75" i="16"/>
  <c r="AP75" i="16"/>
  <c r="AQ75" i="16"/>
  <c r="AR75" i="16"/>
  <c r="AS75" i="16"/>
  <c r="AT75" i="16"/>
  <c r="AU75" i="16"/>
  <c r="AV75" i="16"/>
  <c r="AW75" i="16"/>
  <c r="AX75" i="16"/>
  <c r="AY75" i="16"/>
  <c r="AZ75" i="16"/>
  <c r="D76" i="16"/>
  <c r="E76" i="16"/>
  <c r="F76" i="16"/>
  <c r="G76" i="16"/>
  <c r="H76" i="16"/>
  <c r="I76" i="16"/>
  <c r="J76" i="16"/>
  <c r="K76" i="16"/>
  <c r="L76" i="16"/>
  <c r="M76" i="16"/>
  <c r="N76" i="16"/>
  <c r="O76" i="16"/>
  <c r="P76" i="16"/>
  <c r="Q76" i="16"/>
  <c r="R76" i="16"/>
  <c r="S76" i="16"/>
  <c r="T76" i="16"/>
  <c r="U76" i="16"/>
  <c r="V76" i="16"/>
  <c r="W76" i="16"/>
  <c r="X76" i="16"/>
  <c r="Y76" i="16"/>
  <c r="Z76" i="16"/>
  <c r="AA76" i="16"/>
  <c r="AB76" i="16"/>
  <c r="AC76" i="16"/>
  <c r="AD76" i="16"/>
  <c r="AE76" i="16"/>
  <c r="AF76" i="16"/>
  <c r="AG76" i="16"/>
  <c r="AH76" i="16"/>
  <c r="AI76" i="16"/>
  <c r="AJ76" i="16"/>
  <c r="AK76" i="16"/>
  <c r="AL76" i="16"/>
  <c r="AM76" i="16"/>
  <c r="AN76" i="16"/>
  <c r="AO76" i="16"/>
  <c r="AP76" i="16"/>
  <c r="AQ76" i="16"/>
  <c r="AR76" i="16"/>
  <c r="AS76" i="16"/>
  <c r="AT76" i="16"/>
  <c r="AU76" i="16"/>
  <c r="AV76" i="16"/>
  <c r="AW76" i="16"/>
  <c r="AX76" i="16"/>
  <c r="AY76" i="16"/>
  <c r="AZ76" i="16"/>
  <c r="D77" i="16"/>
  <c r="E77" i="16"/>
  <c r="F77" i="16"/>
  <c r="G77" i="16"/>
  <c r="H77" i="16"/>
  <c r="I77" i="16"/>
  <c r="J77" i="16"/>
  <c r="K77" i="16"/>
  <c r="L77" i="16"/>
  <c r="M77" i="16"/>
  <c r="N77" i="16"/>
  <c r="O77" i="16"/>
  <c r="P77" i="16"/>
  <c r="Q77" i="16"/>
  <c r="R77" i="16"/>
  <c r="S77" i="16"/>
  <c r="T77" i="16"/>
  <c r="U77" i="16"/>
  <c r="V77" i="16"/>
  <c r="W77" i="16"/>
  <c r="X77" i="16"/>
  <c r="Y77" i="16"/>
  <c r="Z77" i="16"/>
  <c r="AA77" i="16"/>
  <c r="AB77" i="16"/>
  <c r="AC77" i="16"/>
  <c r="AD77" i="16"/>
  <c r="AE77" i="16"/>
  <c r="AF77" i="16"/>
  <c r="AG77" i="16"/>
  <c r="AH77" i="16"/>
  <c r="AI77" i="16"/>
  <c r="AJ77" i="16"/>
  <c r="AK77" i="16"/>
  <c r="AL77" i="16"/>
  <c r="AM77" i="16"/>
  <c r="AN77" i="16"/>
  <c r="AO77" i="16"/>
  <c r="AP77" i="16"/>
  <c r="AQ77" i="16"/>
  <c r="AR77" i="16"/>
  <c r="AS77" i="16"/>
  <c r="AT77" i="16"/>
  <c r="AU77" i="16"/>
  <c r="AV77" i="16"/>
  <c r="AW77" i="16"/>
  <c r="AX77" i="16"/>
  <c r="AY77" i="16"/>
  <c r="AZ77" i="16"/>
  <c r="D78" i="16"/>
  <c r="E78" i="16"/>
  <c r="F78" i="16"/>
  <c r="G78" i="16"/>
  <c r="H78" i="16"/>
  <c r="I78" i="16"/>
  <c r="J78" i="16"/>
  <c r="K78" i="16"/>
  <c r="L78" i="16"/>
  <c r="M78" i="16"/>
  <c r="N78" i="16"/>
  <c r="O78" i="16"/>
  <c r="P78" i="16"/>
  <c r="Q78" i="16"/>
  <c r="R78" i="16"/>
  <c r="S78" i="16"/>
  <c r="T78" i="16"/>
  <c r="U78" i="16"/>
  <c r="V78" i="16"/>
  <c r="W78" i="16"/>
  <c r="X78" i="16"/>
  <c r="Y78" i="16"/>
  <c r="Z78" i="16"/>
  <c r="AA78" i="16"/>
  <c r="AB78" i="16"/>
  <c r="AC78" i="16"/>
  <c r="AD78" i="16"/>
  <c r="AE78" i="16"/>
  <c r="AF78" i="16"/>
  <c r="AG78" i="16"/>
  <c r="AH78" i="16"/>
  <c r="AI78" i="16"/>
  <c r="AJ78" i="16"/>
  <c r="AK78" i="16"/>
  <c r="AL78" i="16"/>
  <c r="AM78" i="16"/>
  <c r="AN78" i="16"/>
  <c r="AO78" i="16"/>
  <c r="AP78" i="16"/>
  <c r="AQ78" i="16"/>
  <c r="AR78" i="16"/>
  <c r="AS78" i="16"/>
  <c r="AT78" i="16"/>
  <c r="AU78" i="16"/>
  <c r="AV78" i="16"/>
  <c r="AW78" i="16"/>
  <c r="AX78" i="16"/>
  <c r="AY78" i="16"/>
  <c r="AZ78" i="16"/>
  <c r="D79" i="16"/>
  <c r="E79" i="16"/>
  <c r="F79" i="16"/>
  <c r="G79" i="16"/>
  <c r="H79" i="16"/>
  <c r="I79" i="16"/>
  <c r="J79" i="16"/>
  <c r="K79" i="16"/>
  <c r="L79" i="16"/>
  <c r="M79" i="16"/>
  <c r="N79" i="16"/>
  <c r="O79" i="16"/>
  <c r="P79" i="16"/>
  <c r="Q79" i="16"/>
  <c r="R79" i="16"/>
  <c r="S79" i="16"/>
  <c r="T79" i="16"/>
  <c r="U79" i="16"/>
  <c r="V79" i="16"/>
  <c r="W79" i="16"/>
  <c r="X79" i="16"/>
  <c r="Y79" i="16"/>
  <c r="Z79" i="16"/>
  <c r="AA79" i="16"/>
  <c r="AB79" i="16"/>
  <c r="AC79" i="16"/>
  <c r="AD79" i="16"/>
  <c r="AE79" i="16"/>
  <c r="AF79" i="16"/>
  <c r="AG79" i="16"/>
  <c r="AH79" i="16"/>
  <c r="AI79" i="16"/>
  <c r="AJ79" i="16"/>
  <c r="AK79" i="16"/>
  <c r="AL79" i="16"/>
  <c r="AM79" i="16"/>
  <c r="AN79" i="16"/>
  <c r="AO79" i="16"/>
  <c r="AP79" i="16"/>
  <c r="AQ79" i="16"/>
  <c r="AR79" i="16"/>
  <c r="AS79" i="16"/>
  <c r="AT79" i="16"/>
  <c r="AU79" i="16"/>
  <c r="AV79" i="16"/>
  <c r="AW79" i="16"/>
  <c r="AX79" i="16"/>
  <c r="AY79" i="16"/>
  <c r="AZ79" i="16"/>
  <c r="C73" i="16"/>
  <c r="C74" i="16"/>
  <c r="C75" i="16"/>
  <c r="C76" i="16"/>
  <c r="C77" i="16"/>
  <c r="C78" i="16"/>
  <c r="C79" i="16"/>
  <c r="C72" i="16"/>
  <c r="D62" i="16"/>
  <c r="E62" i="16"/>
  <c r="F62" i="16"/>
  <c r="G62" i="16"/>
  <c r="H62" i="16"/>
  <c r="I62" i="16"/>
  <c r="J62" i="16"/>
  <c r="K62" i="16"/>
  <c r="L62" i="16"/>
  <c r="M62" i="16"/>
  <c r="N62" i="16"/>
  <c r="O62" i="16"/>
  <c r="P62" i="16"/>
  <c r="Q62" i="16"/>
  <c r="R62" i="16"/>
  <c r="S62" i="16"/>
  <c r="T62" i="16"/>
  <c r="U62" i="16"/>
  <c r="V62" i="16"/>
  <c r="W62" i="16"/>
  <c r="X62" i="16"/>
  <c r="Y62" i="16"/>
  <c r="Z62" i="16"/>
  <c r="AA62" i="16"/>
  <c r="AB62" i="16"/>
  <c r="AC62" i="16"/>
  <c r="AD62" i="16"/>
  <c r="AE62" i="16"/>
  <c r="AF62" i="16"/>
  <c r="AG62" i="16"/>
  <c r="AH62" i="16"/>
  <c r="AI62" i="16"/>
  <c r="AJ62" i="16"/>
  <c r="AK62" i="16"/>
  <c r="AL62" i="16"/>
  <c r="AM62" i="16"/>
  <c r="AN62" i="16"/>
  <c r="AO62" i="16"/>
  <c r="AP62" i="16"/>
  <c r="AQ62" i="16"/>
  <c r="AR62" i="16"/>
  <c r="AS62" i="16"/>
  <c r="AT62" i="16"/>
  <c r="AU62" i="16"/>
  <c r="AV62" i="16"/>
  <c r="AW62" i="16"/>
  <c r="AX62" i="16"/>
  <c r="AY62" i="16"/>
  <c r="AZ62" i="16"/>
  <c r="D63" i="16"/>
  <c r="E63" i="16"/>
  <c r="F63" i="16"/>
  <c r="G63" i="16"/>
  <c r="H63" i="16"/>
  <c r="I63" i="16"/>
  <c r="J63" i="16"/>
  <c r="K63" i="16"/>
  <c r="L63" i="16"/>
  <c r="M63" i="16"/>
  <c r="N63" i="16"/>
  <c r="O63" i="16"/>
  <c r="P63" i="16"/>
  <c r="Q63" i="16"/>
  <c r="R63" i="16"/>
  <c r="S63" i="16"/>
  <c r="T63" i="16"/>
  <c r="U63" i="16"/>
  <c r="V63" i="16"/>
  <c r="W63" i="16"/>
  <c r="X63" i="16"/>
  <c r="Y63" i="16"/>
  <c r="Z63" i="16"/>
  <c r="AA63" i="16"/>
  <c r="AB63" i="16"/>
  <c r="AC63" i="16"/>
  <c r="AD63" i="16"/>
  <c r="AE63" i="16"/>
  <c r="AF63" i="16"/>
  <c r="AG63" i="16"/>
  <c r="AH63" i="16"/>
  <c r="AI63" i="16"/>
  <c r="AJ63" i="16"/>
  <c r="AK63" i="16"/>
  <c r="AL63" i="16"/>
  <c r="AM63" i="16"/>
  <c r="AN63" i="16"/>
  <c r="AO63" i="16"/>
  <c r="AP63" i="16"/>
  <c r="AQ63" i="16"/>
  <c r="AR63" i="16"/>
  <c r="AS63" i="16"/>
  <c r="AT63" i="16"/>
  <c r="AU63" i="16"/>
  <c r="AV63" i="16"/>
  <c r="AW63" i="16"/>
  <c r="AX63" i="16"/>
  <c r="AY63" i="16"/>
  <c r="AZ63" i="16"/>
  <c r="D64" i="16"/>
  <c r="E64" i="16"/>
  <c r="F64" i="16"/>
  <c r="G64" i="16"/>
  <c r="H64" i="16"/>
  <c r="I64" i="16"/>
  <c r="J64" i="16"/>
  <c r="K64" i="16"/>
  <c r="L64" i="16"/>
  <c r="M64" i="16"/>
  <c r="N64" i="16"/>
  <c r="O64" i="16"/>
  <c r="P64" i="16"/>
  <c r="Q64" i="16"/>
  <c r="R64" i="16"/>
  <c r="S64" i="16"/>
  <c r="T64" i="16"/>
  <c r="U64" i="16"/>
  <c r="V64" i="16"/>
  <c r="W64" i="16"/>
  <c r="X64" i="16"/>
  <c r="Y64" i="16"/>
  <c r="Z64" i="16"/>
  <c r="AA64" i="16"/>
  <c r="AB64" i="16"/>
  <c r="AC64" i="16"/>
  <c r="AD64" i="16"/>
  <c r="AE64" i="16"/>
  <c r="AF64" i="16"/>
  <c r="AG64" i="16"/>
  <c r="AH64" i="16"/>
  <c r="AI64" i="16"/>
  <c r="AJ64" i="16"/>
  <c r="AK64" i="16"/>
  <c r="AL64" i="16"/>
  <c r="AM64" i="16"/>
  <c r="AN64" i="16"/>
  <c r="AO64" i="16"/>
  <c r="AP64" i="16"/>
  <c r="AQ64" i="16"/>
  <c r="AR64" i="16"/>
  <c r="AS64" i="16"/>
  <c r="AT64" i="16"/>
  <c r="AU64" i="16"/>
  <c r="AV64" i="16"/>
  <c r="AW64" i="16"/>
  <c r="AX64" i="16"/>
  <c r="AY64" i="16"/>
  <c r="AZ64" i="16"/>
  <c r="D65" i="16"/>
  <c r="E65" i="16"/>
  <c r="F65" i="16"/>
  <c r="G65" i="16"/>
  <c r="H65" i="16"/>
  <c r="I65" i="16"/>
  <c r="J65" i="16"/>
  <c r="K65" i="16"/>
  <c r="L65" i="16"/>
  <c r="M65" i="16"/>
  <c r="N65" i="16"/>
  <c r="O65" i="16"/>
  <c r="P65" i="16"/>
  <c r="Q65" i="16"/>
  <c r="R65" i="16"/>
  <c r="S65" i="16"/>
  <c r="T65" i="16"/>
  <c r="U65" i="16"/>
  <c r="V65" i="16"/>
  <c r="W65" i="16"/>
  <c r="X65" i="16"/>
  <c r="Y65" i="16"/>
  <c r="Z65" i="16"/>
  <c r="AA65" i="16"/>
  <c r="AB65" i="16"/>
  <c r="AC65" i="16"/>
  <c r="AD65" i="16"/>
  <c r="AE65" i="16"/>
  <c r="AF65" i="16"/>
  <c r="AG65" i="16"/>
  <c r="AH65" i="16"/>
  <c r="AI65" i="16"/>
  <c r="AJ65" i="16"/>
  <c r="AK65" i="16"/>
  <c r="AL65" i="16"/>
  <c r="AM65" i="16"/>
  <c r="AN65" i="16"/>
  <c r="AO65" i="16"/>
  <c r="AP65" i="16"/>
  <c r="AQ65" i="16"/>
  <c r="AR65" i="16"/>
  <c r="AS65" i="16"/>
  <c r="AT65" i="16"/>
  <c r="AU65" i="16"/>
  <c r="AV65" i="16"/>
  <c r="AW65" i="16"/>
  <c r="AX65" i="16"/>
  <c r="AY65" i="16"/>
  <c r="AZ65" i="16"/>
  <c r="D66" i="16"/>
  <c r="E66" i="16"/>
  <c r="F66" i="16"/>
  <c r="G66" i="16"/>
  <c r="H66" i="16"/>
  <c r="I66" i="16"/>
  <c r="J66" i="16"/>
  <c r="K66" i="16"/>
  <c r="L66" i="16"/>
  <c r="M66" i="16"/>
  <c r="N66" i="16"/>
  <c r="O66" i="16"/>
  <c r="P66" i="16"/>
  <c r="Q66" i="16"/>
  <c r="R66" i="16"/>
  <c r="S66" i="16"/>
  <c r="T66" i="16"/>
  <c r="U66" i="16"/>
  <c r="V66" i="16"/>
  <c r="W66" i="16"/>
  <c r="X66" i="16"/>
  <c r="Y66" i="16"/>
  <c r="Z66" i="16"/>
  <c r="AA66" i="16"/>
  <c r="AB66" i="16"/>
  <c r="AC66" i="16"/>
  <c r="AD66" i="16"/>
  <c r="AE66" i="16"/>
  <c r="AF66" i="16"/>
  <c r="AG66" i="16"/>
  <c r="AH66" i="16"/>
  <c r="AI66" i="16"/>
  <c r="AJ66" i="16"/>
  <c r="AK66" i="16"/>
  <c r="AL66" i="16"/>
  <c r="AM66" i="16"/>
  <c r="AN66" i="16"/>
  <c r="AO66" i="16"/>
  <c r="AP66" i="16"/>
  <c r="AQ66" i="16"/>
  <c r="AR66" i="16"/>
  <c r="AS66" i="16"/>
  <c r="AT66" i="16"/>
  <c r="AU66" i="16"/>
  <c r="AV66" i="16"/>
  <c r="AW66" i="16"/>
  <c r="AX66" i="16"/>
  <c r="AY66" i="16"/>
  <c r="AZ66" i="16"/>
  <c r="D67" i="16"/>
  <c r="E67" i="16"/>
  <c r="F67" i="16"/>
  <c r="G67" i="16"/>
  <c r="H67" i="16"/>
  <c r="I67" i="16"/>
  <c r="J67" i="16"/>
  <c r="K67" i="16"/>
  <c r="L67" i="16"/>
  <c r="M67" i="16"/>
  <c r="N67" i="16"/>
  <c r="O67" i="16"/>
  <c r="P67" i="16"/>
  <c r="Q67" i="16"/>
  <c r="R67" i="16"/>
  <c r="S67" i="16"/>
  <c r="T67" i="16"/>
  <c r="U67" i="16"/>
  <c r="V67" i="16"/>
  <c r="W67" i="16"/>
  <c r="X67" i="16"/>
  <c r="Y67" i="16"/>
  <c r="Z67" i="16"/>
  <c r="AA67" i="16"/>
  <c r="AB67" i="16"/>
  <c r="AC67" i="16"/>
  <c r="AD67" i="16"/>
  <c r="AE67" i="16"/>
  <c r="AF67" i="16"/>
  <c r="AG67" i="16"/>
  <c r="AH67" i="16"/>
  <c r="AI67" i="16"/>
  <c r="AJ67" i="16"/>
  <c r="AK67" i="16"/>
  <c r="AL67" i="16"/>
  <c r="AM67" i="16"/>
  <c r="AN67" i="16"/>
  <c r="AO67" i="16"/>
  <c r="AP67" i="16"/>
  <c r="AQ67" i="16"/>
  <c r="AR67" i="16"/>
  <c r="AS67" i="16"/>
  <c r="AT67" i="16"/>
  <c r="AU67" i="16"/>
  <c r="AV67" i="16"/>
  <c r="AW67" i="16"/>
  <c r="AX67" i="16"/>
  <c r="AY67" i="16"/>
  <c r="AZ67" i="16"/>
  <c r="D68" i="16"/>
  <c r="E68" i="16"/>
  <c r="F68" i="16"/>
  <c r="G68" i="16"/>
  <c r="H68" i="16"/>
  <c r="I68" i="16"/>
  <c r="J68" i="16"/>
  <c r="K68" i="16"/>
  <c r="L68" i="16"/>
  <c r="M68" i="16"/>
  <c r="N68" i="16"/>
  <c r="O68" i="16"/>
  <c r="P68" i="16"/>
  <c r="Q68" i="16"/>
  <c r="R68" i="16"/>
  <c r="S68" i="16"/>
  <c r="T68" i="16"/>
  <c r="U68" i="16"/>
  <c r="V68" i="16"/>
  <c r="W68" i="16"/>
  <c r="X68" i="16"/>
  <c r="Y68" i="16"/>
  <c r="Z68" i="16"/>
  <c r="AA68" i="16"/>
  <c r="AB68" i="16"/>
  <c r="AC68" i="16"/>
  <c r="AD68" i="16"/>
  <c r="AE68" i="16"/>
  <c r="AF68" i="16"/>
  <c r="AG68" i="16"/>
  <c r="AH68" i="16"/>
  <c r="AI68" i="16"/>
  <c r="AJ68" i="16"/>
  <c r="AK68" i="16"/>
  <c r="AL68" i="16"/>
  <c r="AM68" i="16"/>
  <c r="AN68" i="16"/>
  <c r="AO68" i="16"/>
  <c r="AP68" i="16"/>
  <c r="AQ68" i="16"/>
  <c r="AR68" i="16"/>
  <c r="AS68" i="16"/>
  <c r="AT68" i="16"/>
  <c r="AU68" i="16"/>
  <c r="AV68" i="16"/>
  <c r="AW68" i="16"/>
  <c r="AX68" i="16"/>
  <c r="AY68" i="16"/>
  <c r="AZ68" i="16"/>
  <c r="D69" i="16"/>
  <c r="E69" i="16"/>
  <c r="F69" i="16"/>
  <c r="G69" i="16"/>
  <c r="H69" i="16"/>
  <c r="I69" i="16"/>
  <c r="J69" i="16"/>
  <c r="K69" i="16"/>
  <c r="L69" i="16"/>
  <c r="M69" i="16"/>
  <c r="N69" i="16"/>
  <c r="O69" i="16"/>
  <c r="P69" i="16"/>
  <c r="Q69" i="16"/>
  <c r="R69" i="16"/>
  <c r="S69" i="16"/>
  <c r="T69" i="16"/>
  <c r="U69" i="16"/>
  <c r="V69" i="16"/>
  <c r="W69" i="16"/>
  <c r="X69" i="16"/>
  <c r="Y69" i="16"/>
  <c r="Z69" i="16"/>
  <c r="AA69" i="16"/>
  <c r="AB69" i="16"/>
  <c r="AC69" i="16"/>
  <c r="AD69" i="16"/>
  <c r="AE69" i="16"/>
  <c r="AF69" i="16"/>
  <c r="AG69" i="16"/>
  <c r="AH69" i="16"/>
  <c r="AI69" i="16"/>
  <c r="AJ69" i="16"/>
  <c r="AK69" i="16"/>
  <c r="AL69" i="16"/>
  <c r="AM69" i="16"/>
  <c r="AN69" i="16"/>
  <c r="AO69" i="16"/>
  <c r="AP69" i="16"/>
  <c r="AQ69" i="16"/>
  <c r="AR69" i="16"/>
  <c r="AS69" i="16"/>
  <c r="AT69" i="16"/>
  <c r="AU69" i="16"/>
  <c r="AV69" i="16"/>
  <c r="AW69" i="16"/>
  <c r="AX69" i="16"/>
  <c r="AY69" i="16"/>
  <c r="AZ69" i="16"/>
  <c r="C63" i="16"/>
  <c r="C64" i="16"/>
  <c r="C65" i="16"/>
  <c r="C66" i="16"/>
  <c r="C67" i="16"/>
  <c r="C68" i="16"/>
  <c r="C69" i="16"/>
  <c r="C62" i="16"/>
  <c r="D52" i="16"/>
  <c r="E52" i="16"/>
  <c r="F52" i="16"/>
  <c r="G52" i="16"/>
  <c r="H52" i="16"/>
  <c r="I52" i="16"/>
  <c r="J52" i="16"/>
  <c r="K52" i="16"/>
  <c r="L52" i="16"/>
  <c r="M52" i="16"/>
  <c r="N52" i="16"/>
  <c r="O52" i="16"/>
  <c r="P52" i="16"/>
  <c r="Q52" i="16"/>
  <c r="R52" i="16"/>
  <c r="S52" i="16"/>
  <c r="T52" i="16"/>
  <c r="U52" i="16"/>
  <c r="V52" i="16"/>
  <c r="W52" i="16"/>
  <c r="X52" i="16"/>
  <c r="Y52" i="16"/>
  <c r="Z52" i="16"/>
  <c r="AA52" i="16"/>
  <c r="AB52" i="16"/>
  <c r="AC52" i="16"/>
  <c r="AD52" i="16"/>
  <c r="AE52" i="16"/>
  <c r="AF52" i="16"/>
  <c r="AG52" i="16"/>
  <c r="AH52" i="16"/>
  <c r="AI52" i="16"/>
  <c r="AJ52" i="16"/>
  <c r="AK52" i="16"/>
  <c r="AL52" i="16"/>
  <c r="AM52" i="16"/>
  <c r="AN52" i="16"/>
  <c r="AO52" i="16"/>
  <c r="AP52" i="16"/>
  <c r="AQ52" i="16"/>
  <c r="AR52" i="16"/>
  <c r="AS52" i="16"/>
  <c r="AT52" i="16"/>
  <c r="AU52" i="16"/>
  <c r="AV52" i="16"/>
  <c r="AW52" i="16"/>
  <c r="AX52" i="16"/>
  <c r="AY52" i="16"/>
  <c r="AZ52" i="16"/>
  <c r="D53" i="16"/>
  <c r="E53" i="16"/>
  <c r="F53" i="16"/>
  <c r="G53" i="16"/>
  <c r="H53" i="16"/>
  <c r="I53" i="16"/>
  <c r="J53" i="16"/>
  <c r="K53" i="16"/>
  <c r="L53" i="16"/>
  <c r="M53" i="16"/>
  <c r="N53" i="16"/>
  <c r="O53" i="16"/>
  <c r="P53" i="16"/>
  <c r="Q53" i="16"/>
  <c r="R53" i="16"/>
  <c r="S53" i="16"/>
  <c r="T53" i="16"/>
  <c r="U53" i="16"/>
  <c r="V53" i="16"/>
  <c r="W53" i="16"/>
  <c r="X53" i="16"/>
  <c r="Y53" i="16"/>
  <c r="Z53" i="16"/>
  <c r="AA53" i="16"/>
  <c r="AB53" i="16"/>
  <c r="AC53" i="16"/>
  <c r="AD53" i="16"/>
  <c r="AE53" i="16"/>
  <c r="AF53" i="16"/>
  <c r="AG53" i="16"/>
  <c r="AH53" i="16"/>
  <c r="AI53" i="16"/>
  <c r="AJ53" i="16"/>
  <c r="AK53" i="16"/>
  <c r="AL53" i="16"/>
  <c r="AM53" i="16"/>
  <c r="AN53" i="16"/>
  <c r="AO53" i="16"/>
  <c r="AP53" i="16"/>
  <c r="AQ53" i="16"/>
  <c r="AR53" i="16"/>
  <c r="AS53" i="16"/>
  <c r="AT53" i="16"/>
  <c r="AU53" i="16"/>
  <c r="AV53" i="16"/>
  <c r="AW53" i="16"/>
  <c r="AX53" i="16"/>
  <c r="AY53" i="16"/>
  <c r="AZ53" i="16"/>
  <c r="D54" i="16"/>
  <c r="E54" i="16"/>
  <c r="F54" i="16"/>
  <c r="G54" i="16"/>
  <c r="H54" i="16"/>
  <c r="I54" i="16"/>
  <c r="J54" i="16"/>
  <c r="K54" i="16"/>
  <c r="L54" i="16"/>
  <c r="M54" i="16"/>
  <c r="N54" i="16"/>
  <c r="O54" i="16"/>
  <c r="P54" i="16"/>
  <c r="Q54" i="16"/>
  <c r="R54" i="16"/>
  <c r="S54" i="16"/>
  <c r="T54" i="16"/>
  <c r="U54" i="16"/>
  <c r="V54" i="16"/>
  <c r="W54" i="16"/>
  <c r="X54" i="16"/>
  <c r="Y54" i="16"/>
  <c r="Z54" i="16"/>
  <c r="AA54" i="16"/>
  <c r="AB54" i="16"/>
  <c r="AC54" i="16"/>
  <c r="AD54" i="16"/>
  <c r="AE54" i="16"/>
  <c r="AF54" i="16"/>
  <c r="AG54" i="16"/>
  <c r="AH54" i="16"/>
  <c r="AI54" i="16"/>
  <c r="AJ54" i="16"/>
  <c r="AK54" i="16"/>
  <c r="AL54" i="16"/>
  <c r="AM54" i="16"/>
  <c r="AN54" i="16"/>
  <c r="AO54" i="16"/>
  <c r="AP54" i="16"/>
  <c r="AQ54" i="16"/>
  <c r="AR54" i="16"/>
  <c r="AS54" i="16"/>
  <c r="AT54" i="16"/>
  <c r="AU54" i="16"/>
  <c r="AV54" i="16"/>
  <c r="AW54" i="16"/>
  <c r="AX54" i="16"/>
  <c r="AY54" i="16"/>
  <c r="AZ54" i="16"/>
  <c r="D55" i="16"/>
  <c r="E55" i="16"/>
  <c r="F55" i="16"/>
  <c r="G55" i="16"/>
  <c r="H55" i="16"/>
  <c r="I55" i="16"/>
  <c r="J55" i="16"/>
  <c r="K55" i="16"/>
  <c r="L55" i="16"/>
  <c r="M55" i="16"/>
  <c r="N55" i="16"/>
  <c r="O55" i="16"/>
  <c r="P55" i="16"/>
  <c r="Q55" i="16"/>
  <c r="R55" i="16"/>
  <c r="S55" i="16"/>
  <c r="T55" i="16"/>
  <c r="U55" i="16"/>
  <c r="V55" i="16"/>
  <c r="W55" i="16"/>
  <c r="X55" i="16"/>
  <c r="Y55" i="16"/>
  <c r="Z55" i="16"/>
  <c r="AA55" i="16"/>
  <c r="AB55" i="16"/>
  <c r="AC55" i="16"/>
  <c r="AD55" i="16"/>
  <c r="AE55" i="16"/>
  <c r="AF55" i="16"/>
  <c r="AG55" i="16"/>
  <c r="AH55" i="16"/>
  <c r="AI55" i="16"/>
  <c r="AJ55" i="16"/>
  <c r="AK55" i="16"/>
  <c r="AL55" i="16"/>
  <c r="AM55" i="16"/>
  <c r="AN55" i="16"/>
  <c r="AO55" i="16"/>
  <c r="AP55" i="16"/>
  <c r="AQ55" i="16"/>
  <c r="AR55" i="16"/>
  <c r="AS55" i="16"/>
  <c r="AT55" i="16"/>
  <c r="AU55" i="16"/>
  <c r="AV55" i="16"/>
  <c r="AW55" i="16"/>
  <c r="AX55" i="16"/>
  <c r="AY55" i="16"/>
  <c r="AZ55" i="16"/>
  <c r="D56" i="16"/>
  <c r="E56" i="16"/>
  <c r="F56" i="16"/>
  <c r="G56" i="16"/>
  <c r="H56" i="16"/>
  <c r="I56" i="16"/>
  <c r="J56" i="16"/>
  <c r="K56" i="16"/>
  <c r="L56" i="16"/>
  <c r="M56" i="16"/>
  <c r="N56" i="16"/>
  <c r="O56" i="16"/>
  <c r="P56" i="16"/>
  <c r="Q56" i="16"/>
  <c r="R56" i="16"/>
  <c r="S56" i="16"/>
  <c r="T56" i="16"/>
  <c r="U56" i="16"/>
  <c r="V56" i="16"/>
  <c r="W56" i="16"/>
  <c r="X56" i="16"/>
  <c r="Y56" i="16"/>
  <c r="Z56" i="16"/>
  <c r="AA56" i="16"/>
  <c r="AB56" i="16"/>
  <c r="AC56" i="16"/>
  <c r="AD56" i="16"/>
  <c r="AE56" i="16"/>
  <c r="AF56" i="16"/>
  <c r="AG56" i="16"/>
  <c r="AH56" i="16"/>
  <c r="AI56" i="16"/>
  <c r="AJ56" i="16"/>
  <c r="AK56" i="16"/>
  <c r="AL56" i="16"/>
  <c r="AM56" i="16"/>
  <c r="AN56" i="16"/>
  <c r="AO56" i="16"/>
  <c r="AP56" i="16"/>
  <c r="AQ56" i="16"/>
  <c r="AR56" i="16"/>
  <c r="AS56" i="16"/>
  <c r="AT56" i="16"/>
  <c r="AU56" i="16"/>
  <c r="AV56" i="16"/>
  <c r="AW56" i="16"/>
  <c r="AX56" i="16"/>
  <c r="AY56" i="16"/>
  <c r="AZ56" i="16"/>
  <c r="D57" i="16"/>
  <c r="E57" i="16"/>
  <c r="F57" i="16"/>
  <c r="G57" i="16"/>
  <c r="H57" i="16"/>
  <c r="I57" i="16"/>
  <c r="J57" i="16"/>
  <c r="K57" i="16"/>
  <c r="L57" i="16"/>
  <c r="M57" i="16"/>
  <c r="N57" i="16"/>
  <c r="O57" i="16"/>
  <c r="P57" i="16"/>
  <c r="Q57" i="16"/>
  <c r="R57" i="16"/>
  <c r="S57" i="16"/>
  <c r="T57" i="16"/>
  <c r="U57" i="16"/>
  <c r="V57" i="16"/>
  <c r="W57" i="16"/>
  <c r="X57" i="16"/>
  <c r="Y57" i="16"/>
  <c r="Z57" i="16"/>
  <c r="AA57" i="16"/>
  <c r="AB57" i="16"/>
  <c r="AC57" i="16"/>
  <c r="AD57" i="16"/>
  <c r="AE57" i="16"/>
  <c r="AF57" i="16"/>
  <c r="AG57" i="16"/>
  <c r="AH57" i="16"/>
  <c r="AI57" i="16"/>
  <c r="AJ57" i="16"/>
  <c r="AK57" i="16"/>
  <c r="AL57" i="16"/>
  <c r="AM57" i="16"/>
  <c r="AN57" i="16"/>
  <c r="AO57" i="16"/>
  <c r="AP57" i="16"/>
  <c r="AQ57" i="16"/>
  <c r="AR57" i="16"/>
  <c r="AS57" i="16"/>
  <c r="AT57" i="16"/>
  <c r="AU57" i="16"/>
  <c r="AV57" i="16"/>
  <c r="AW57" i="16"/>
  <c r="AX57" i="16"/>
  <c r="AY57" i="16"/>
  <c r="AZ57" i="16"/>
  <c r="D58" i="16"/>
  <c r="E58" i="16"/>
  <c r="F58" i="16"/>
  <c r="G58" i="16"/>
  <c r="H58" i="16"/>
  <c r="I58" i="16"/>
  <c r="J58" i="16"/>
  <c r="K58" i="16"/>
  <c r="L58" i="16"/>
  <c r="M58" i="16"/>
  <c r="N58" i="16"/>
  <c r="O58" i="16"/>
  <c r="P58" i="16"/>
  <c r="Q58" i="16"/>
  <c r="R58" i="16"/>
  <c r="S58" i="16"/>
  <c r="T58" i="16"/>
  <c r="U58" i="16"/>
  <c r="V58" i="16"/>
  <c r="W58" i="16"/>
  <c r="X58" i="16"/>
  <c r="Y58" i="16"/>
  <c r="Z58" i="16"/>
  <c r="AA58" i="16"/>
  <c r="AB58" i="16"/>
  <c r="AC58" i="16"/>
  <c r="AD58" i="16"/>
  <c r="AE58" i="16"/>
  <c r="AF58" i="16"/>
  <c r="AG58" i="16"/>
  <c r="AH58" i="16"/>
  <c r="AI58" i="16"/>
  <c r="AJ58" i="16"/>
  <c r="AK58" i="16"/>
  <c r="AL58" i="16"/>
  <c r="AM58" i="16"/>
  <c r="AN58" i="16"/>
  <c r="AO58" i="16"/>
  <c r="AP58" i="16"/>
  <c r="AQ58" i="16"/>
  <c r="AR58" i="16"/>
  <c r="AS58" i="16"/>
  <c r="AT58" i="16"/>
  <c r="AU58" i="16"/>
  <c r="AV58" i="16"/>
  <c r="AW58" i="16"/>
  <c r="AX58" i="16"/>
  <c r="AY58" i="16"/>
  <c r="AZ58" i="16"/>
  <c r="D59" i="16"/>
  <c r="E59" i="16"/>
  <c r="F59" i="16"/>
  <c r="G59" i="16"/>
  <c r="H59" i="16"/>
  <c r="I59" i="16"/>
  <c r="J59" i="16"/>
  <c r="K59" i="16"/>
  <c r="L59" i="16"/>
  <c r="M59" i="16"/>
  <c r="N59" i="16"/>
  <c r="O59" i="16"/>
  <c r="P59" i="16"/>
  <c r="Q59" i="16"/>
  <c r="R59" i="16"/>
  <c r="S59" i="16"/>
  <c r="T59" i="16"/>
  <c r="U59" i="16"/>
  <c r="V59" i="16"/>
  <c r="W59" i="16"/>
  <c r="X59" i="16"/>
  <c r="Y59" i="16"/>
  <c r="Z59" i="16"/>
  <c r="AA59" i="16"/>
  <c r="AB59" i="16"/>
  <c r="AC59" i="16"/>
  <c r="AD59" i="16"/>
  <c r="AE59" i="16"/>
  <c r="AF59" i="16"/>
  <c r="AG59" i="16"/>
  <c r="AH59" i="16"/>
  <c r="AI59" i="16"/>
  <c r="AJ59" i="16"/>
  <c r="AK59" i="16"/>
  <c r="AL59" i="16"/>
  <c r="AM59" i="16"/>
  <c r="AN59" i="16"/>
  <c r="AO59" i="16"/>
  <c r="AP59" i="16"/>
  <c r="AQ59" i="16"/>
  <c r="AR59" i="16"/>
  <c r="AS59" i="16"/>
  <c r="AT59" i="16"/>
  <c r="AU59" i="16"/>
  <c r="AV59" i="16"/>
  <c r="AW59" i="16"/>
  <c r="AX59" i="16"/>
  <c r="AY59" i="16"/>
  <c r="AZ59" i="16"/>
  <c r="C53" i="16"/>
  <c r="C54" i="16"/>
  <c r="C55" i="16"/>
  <c r="C56" i="16"/>
  <c r="C57" i="16"/>
  <c r="C58" i="16"/>
  <c r="C59" i="16"/>
  <c r="C52" i="16"/>
  <c r="K42" i="16"/>
  <c r="L42" i="16"/>
  <c r="M42" i="16"/>
  <c r="N42" i="16"/>
  <c r="O42" i="16"/>
  <c r="P42" i="16"/>
  <c r="Q42" i="16"/>
  <c r="R42" i="16"/>
  <c r="S42" i="16"/>
  <c r="T42" i="16"/>
  <c r="U42" i="16"/>
  <c r="V42" i="16"/>
  <c r="W42" i="16"/>
  <c r="X42" i="16"/>
  <c r="Y42" i="16"/>
  <c r="Z42" i="16"/>
  <c r="AA42" i="16"/>
  <c r="AB42" i="16"/>
  <c r="AC42" i="16"/>
  <c r="AD42" i="16"/>
  <c r="AE42" i="16"/>
  <c r="AF42" i="16"/>
  <c r="AG42" i="16"/>
  <c r="AH42" i="16"/>
  <c r="AI42" i="16"/>
  <c r="AJ42" i="16"/>
  <c r="AK42" i="16"/>
  <c r="AL42" i="16"/>
  <c r="AM42" i="16"/>
  <c r="AN42" i="16"/>
  <c r="AO42" i="16"/>
  <c r="AP42" i="16"/>
  <c r="AQ42" i="16"/>
  <c r="AR42" i="16"/>
  <c r="AS42" i="16"/>
  <c r="AT42" i="16"/>
  <c r="AU42" i="16"/>
  <c r="AV42" i="16"/>
  <c r="AW42" i="16"/>
  <c r="AX42" i="16"/>
  <c r="AY42" i="16"/>
  <c r="AZ42" i="16"/>
  <c r="K43" i="16"/>
  <c r="L43" i="16"/>
  <c r="M43" i="16"/>
  <c r="N43" i="16"/>
  <c r="O43" i="16"/>
  <c r="P43" i="16"/>
  <c r="Q43" i="16"/>
  <c r="R43" i="16"/>
  <c r="S43" i="16"/>
  <c r="T43" i="16"/>
  <c r="U43" i="16"/>
  <c r="V43" i="16"/>
  <c r="W43" i="16"/>
  <c r="X43" i="16"/>
  <c r="Y43" i="16"/>
  <c r="Z43" i="16"/>
  <c r="AA43" i="16"/>
  <c r="AB43" i="16"/>
  <c r="AC43" i="16"/>
  <c r="AD43" i="16"/>
  <c r="AE43" i="16"/>
  <c r="AF43" i="16"/>
  <c r="AG43" i="16"/>
  <c r="AH43" i="16"/>
  <c r="AI43" i="16"/>
  <c r="AJ43" i="16"/>
  <c r="AK43" i="16"/>
  <c r="AL43" i="16"/>
  <c r="AM43" i="16"/>
  <c r="AN43" i="16"/>
  <c r="AO43" i="16"/>
  <c r="AP43" i="16"/>
  <c r="AQ43" i="16"/>
  <c r="AR43" i="16"/>
  <c r="AS43" i="16"/>
  <c r="AT43" i="16"/>
  <c r="AU43" i="16"/>
  <c r="AV43" i="16"/>
  <c r="AW43" i="16"/>
  <c r="AX43" i="16"/>
  <c r="AY43" i="16"/>
  <c r="AZ43" i="16"/>
  <c r="K44" i="16"/>
  <c r="L44" i="16"/>
  <c r="M44" i="16"/>
  <c r="N44" i="16"/>
  <c r="O44" i="16"/>
  <c r="P44" i="16"/>
  <c r="Q44" i="16"/>
  <c r="R44" i="16"/>
  <c r="S44" i="16"/>
  <c r="T44" i="16"/>
  <c r="U44" i="16"/>
  <c r="V44" i="16"/>
  <c r="W44" i="16"/>
  <c r="X44" i="16"/>
  <c r="Y44" i="16"/>
  <c r="Z44" i="16"/>
  <c r="AA44" i="16"/>
  <c r="AB44" i="16"/>
  <c r="AC44" i="16"/>
  <c r="AD44" i="16"/>
  <c r="AE44" i="16"/>
  <c r="AF44" i="16"/>
  <c r="AG44" i="16"/>
  <c r="AH44" i="16"/>
  <c r="AI44" i="16"/>
  <c r="AJ44" i="16"/>
  <c r="AK44" i="16"/>
  <c r="AL44" i="16"/>
  <c r="AM44" i="16"/>
  <c r="AN44" i="16"/>
  <c r="AO44" i="16"/>
  <c r="AP44" i="16"/>
  <c r="AQ44" i="16"/>
  <c r="AR44" i="16"/>
  <c r="AS44" i="16"/>
  <c r="AT44" i="16"/>
  <c r="AU44" i="16"/>
  <c r="AV44" i="16"/>
  <c r="AW44" i="16"/>
  <c r="AX44" i="16"/>
  <c r="AY44" i="16"/>
  <c r="AZ44" i="16"/>
  <c r="K45" i="16"/>
  <c r="L45" i="16"/>
  <c r="M45" i="16"/>
  <c r="N45" i="16"/>
  <c r="O45" i="16"/>
  <c r="P45" i="16"/>
  <c r="Q45" i="16"/>
  <c r="R45" i="16"/>
  <c r="S45" i="16"/>
  <c r="T45" i="16"/>
  <c r="U45" i="16"/>
  <c r="V45" i="16"/>
  <c r="W45" i="16"/>
  <c r="X45" i="16"/>
  <c r="Y45" i="16"/>
  <c r="Z45" i="16"/>
  <c r="AA45" i="16"/>
  <c r="AB45" i="16"/>
  <c r="AC45" i="16"/>
  <c r="AD45" i="16"/>
  <c r="AE45" i="16"/>
  <c r="AF45" i="16"/>
  <c r="AG45" i="16"/>
  <c r="AH45" i="16"/>
  <c r="AI45" i="16"/>
  <c r="AJ45" i="16"/>
  <c r="AK45" i="16"/>
  <c r="AL45" i="16"/>
  <c r="AM45" i="16"/>
  <c r="AN45" i="16"/>
  <c r="AO45" i="16"/>
  <c r="AP45" i="16"/>
  <c r="AQ45" i="16"/>
  <c r="AR45" i="16"/>
  <c r="AS45" i="16"/>
  <c r="AT45" i="16"/>
  <c r="AU45" i="16"/>
  <c r="AV45" i="16"/>
  <c r="AW45" i="16"/>
  <c r="AX45" i="16"/>
  <c r="AY45" i="16"/>
  <c r="AZ45" i="16"/>
  <c r="K46" i="16"/>
  <c r="L46" i="16"/>
  <c r="M46" i="16"/>
  <c r="N46" i="16"/>
  <c r="O46" i="16"/>
  <c r="P46" i="16"/>
  <c r="Q46" i="16"/>
  <c r="R46" i="16"/>
  <c r="S46" i="16"/>
  <c r="T46" i="16"/>
  <c r="U46" i="16"/>
  <c r="V46" i="16"/>
  <c r="W46" i="16"/>
  <c r="X46" i="16"/>
  <c r="Y46" i="16"/>
  <c r="Z46" i="16"/>
  <c r="AA46" i="16"/>
  <c r="AB46" i="16"/>
  <c r="AC46" i="16"/>
  <c r="AD46" i="16"/>
  <c r="AE46" i="16"/>
  <c r="AF46" i="16"/>
  <c r="AG46" i="16"/>
  <c r="AH46" i="16"/>
  <c r="AI46" i="16"/>
  <c r="AJ46" i="16"/>
  <c r="AK46" i="16"/>
  <c r="AL46" i="16"/>
  <c r="AM46" i="16"/>
  <c r="AN46" i="16"/>
  <c r="AO46" i="16"/>
  <c r="AP46" i="16"/>
  <c r="AQ46" i="16"/>
  <c r="AR46" i="16"/>
  <c r="AS46" i="16"/>
  <c r="AT46" i="16"/>
  <c r="AU46" i="16"/>
  <c r="AV46" i="16"/>
  <c r="AW46" i="16"/>
  <c r="AX46" i="16"/>
  <c r="AY46" i="16"/>
  <c r="AZ46" i="16"/>
  <c r="K47" i="16"/>
  <c r="L47" i="16"/>
  <c r="M47" i="16"/>
  <c r="N47" i="16"/>
  <c r="O47" i="16"/>
  <c r="P47" i="16"/>
  <c r="Q47" i="16"/>
  <c r="R47" i="16"/>
  <c r="S47" i="16"/>
  <c r="T47" i="16"/>
  <c r="U47" i="16"/>
  <c r="V47" i="16"/>
  <c r="W47" i="16"/>
  <c r="X47" i="16"/>
  <c r="Y47" i="16"/>
  <c r="Z47" i="16"/>
  <c r="AA47" i="16"/>
  <c r="AB47" i="16"/>
  <c r="AC47" i="16"/>
  <c r="AD47" i="16"/>
  <c r="AE47" i="16"/>
  <c r="AF47" i="16"/>
  <c r="AG47" i="16"/>
  <c r="AH47" i="16"/>
  <c r="AI47" i="16"/>
  <c r="AJ47" i="16"/>
  <c r="AK47" i="16"/>
  <c r="AL47" i="16"/>
  <c r="AM47" i="16"/>
  <c r="AN47" i="16"/>
  <c r="AO47" i="16"/>
  <c r="AP47" i="16"/>
  <c r="AQ47" i="16"/>
  <c r="AR47" i="16"/>
  <c r="AS47" i="16"/>
  <c r="AT47" i="16"/>
  <c r="AU47" i="16"/>
  <c r="AV47" i="16"/>
  <c r="AW47" i="16"/>
  <c r="AX47" i="16"/>
  <c r="AY47" i="16"/>
  <c r="AZ47" i="16"/>
  <c r="K48" i="16"/>
  <c r="L48" i="16"/>
  <c r="M48" i="16"/>
  <c r="N48" i="16"/>
  <c r="O48" i="16"/>
  <c r="P48" i="16"/>
  <c r="Q48" i="16"/>
  <c r="R48" i="16"/>
  <c r="S48" i="16"/>
  <c r="T48" i="16"/>
  <c r="U48" i="16"/>
  <c r="V48" i="16"/>
  <c r="W48" i="16"/>
  <c r="X48" i="16"/>
  <c r="Y48" i="16"/>
  <c r="Z48" i="16"/>
  <c r="AA48" i="16"/>
  <c r="AB48" i="16"/>
  <c r="AC48" i="16"/>
  <c r="AD48" i="16"/>
  <c r="AE48" i="16"/>
  <c r="AF48" i="16"/>
  <c r="AG48" i="16"/>
  <c r="AH48" i="16"/>
  <c r="AI48" i="16"/>
  <c r="AJ48" i="16"/>
  <c r="AK48" i="16"/>
  <c r="AL48" i="16"/>
  <c r="AM48" i="16"/>
  <c r="AN48" i="16"/>
  <c r="AO48" i="16"/>
  <c r="AP48" i="16"/>
  <c r="AQ48" i="16"/>
  <c r="AR48" i="16"/>
  <c r="AS48" i="16"/>
  <c r="AT48" i="16"/>
  <c r="AU48" i="16"/>
  <c r="AV48" i="16"/>
  <c r="AW48" i="16"/>
  <c r="AX48" i="16"/>
  <c r="AY48" i="16"/>
  <c r="AZ48" i="16"/>
  <c r="K49" i="16"/>
  <c r="L49" i="16"/>
  <c r="M49" i="16"/>
  <c r="N49" i="16"/>
  <c r="O49" i="16"/>
  <c r="P49" i="16"/>
  <c r="Q49" i="16"/>
  <c r="R49" i="16"/>
  <c r="S49" i="16"/>
  <c r="T49" i="16"/>
  <c r="U49" i="16"/>
  <c r="V49" i="16"/>
  <c r="W49" i="16"/>
  <c r="X49" i="16"/>
  <c r="Y49" i="16"/>
  <c r="Z49" i="16"/>
  <c r="AA49" i="16"/>
  <c r="AB49" i="16"/>
  <c r="AC49" i="16"/>
  <c r="AD49" i="16"/>
  <c r="AE49" i="16"/>
  <c r="AF49" i="16"/>
  <c r="AG49" i="16"/>
  <c r="AH49" i="16"/>
  <c r="AI49" i="16"/>
  <c r="AJ49" i="16"/>
  <c r="AK49" i="16"/>
  <c r="AL49" i="16"/>
  <c r="AM49" i="16"/>
  <c r="AN49" i="16"/>
  <c r="AO49" i="16"/>
  <c r="AP49" i="16"/>
  <c r="AQ49" i="16"/>
  <c r="AR49" i="16"/>
  <c r="AS49" i="16"/>
  <c r="AT49" i="16"/>
  <c r="AU49" i="16"/>
  <c r="AV49" i="16"/>
  <c r="AW49" i="16"/>
  <c r="AX49" i="16"/>
  <c r="AY49" i="16"/>
  <c r="AZ49" i="16"/>
  <c r="E42" i="16"/>
  <c r="F42" i="16"/>
  <c r="G42" i="16"/>
  <c r="H42" i="16"/>
  <c r="I42" i="16"/>
  <c r="J42" i="16"/>
  <c r="D43" i="16"/>
  <c r="E43" i="16"/>
  <c r="F43" i="16"/>
  <c r="G43" i="16"/>
  <c r="H43" i="16"/>
  <c r="I43" i="16"/>
  <c r="J43" i="16"/>
  <c r="D44" i="16"/>
  <c r="E44" i="16"/>
  <c r="F44" i="16"/>
  <c r="G44" i="16"/>
  <c r="H44" i="16"/>
  <c r="I44" i="16"/>
  <c r="J44" i="16"/>
  <c r="D45" i="16"/>
  <c r="E45" i="16"/>
  <c r="F45" i="16"/>
  <c r="G45" i="16"/>
  <c r="H45" i="16"/>
  <c r="I45" i="16"/>
  <c r="J45" i="16"/>
  <c r="D46" i="16"/>
  <c r="E46" i="16"/>
  <c r="F46" i="16"/>
  <c r="G46" i="16"/>
  <c r="H46" i="16"/>
  <c r="I46" i="16"/>
  <c r="J46" i="16"/>
  <c r="D47" i="16"/>
  <c r="E47" i="16"/>
  <c r="F47" i="16"/>
  <c r="G47" i="16"/>
  <c r="H47" i="16"/>
  <c r="I47" i="16"/>
  <c r="J47" i="16"/>
  <c r="D48" i="16"/>
  <c r="E48" i="16"/>
  <c r="F48" i="16"/>
  <c r="G48" i="16"/>
  <c r="H48" i="16"/>
  <c r="I48" i="16"/>
  <c r="J48" i="16"/>
  <c r="D49" i="16"/>
  <c r="E49" i="16"/>
  <c r="F49" i="16"/>
  <c r="G49" i="16"/>
  <c r="H49" i="16"/>
  <c r="I49" i="16"/>
  <c r="J49" i="16"/>
  <c r="C43" i="16"/>
  <c r="C44" i="16"/>
  <c r="C45" i="16"/>
  <c r="C46" i="16"/>
  <c r="C47" i="16"/>
  <c r="C48" i="16"/>
  <c r="C49" i="16"/>
  <c r="B43" i="16"/>
  <c r="B44" i="16"/>
  <c r="B45" i="16"/>
  <c r="B46" i="16"/>
  <c r="B47" i="16"/>
  <c r="B48" i="16"/>
  <c r="B49" i="16"/>
  <c r="B42" i="16"/>
  <c r="BA102" i="16" l="1"/>
  <c r="BA92" i="16"/>
  <c r="BA96" i="16"/>
  <c r="BA82" i="16"/>
  <c r="BA72" i="16"/>
  <c r="BA62" i="16"/>
  <c r="BA52" i="16"/>
  <c r="BA106" i="16"/>
  <c r="BA42" i="16"/>
  <c r="BA46" i="16"/>
  <c r="BA56" i="16"/>
  <c r="BA66" i="16"/>
  <c r="BA76" i="16"/>
  <c r="BA86" i="16"/>
  <c r="BA58" i="16"/>
  <c r="BA54" i="16"/>
  <c r="BA68" i="16"/>
  <c r="BA64" i="16"/>
  <c r="BA78" i="16"/>
  <c r="BA74" i="16"/>
  <c r="BA88" i="16"/>
  <c r="BA84" i="16"/>
  <c r="BA98" i="16"/>
  <c r="BA94" i="16"/>
  <c r="BA48" i="16"/>
  <c r="BA44" i="16"/>
  <c r="BA108" i="16"/>
  <c r="BA104" i="16"/>
  <c r="BA49" i="16"/>
  <c r="BA45" i="16"/>
  <c r="BA59" i="16"/>
  <c r="BA55" i="16"/>
  <c r="BA69" i="16"/>
  <c r="BA65" i="16"/>
  <c r="BA79" i="16"/>
  <c r="BA75" i="16"/>
  <c r="BA89" i="16"/>
  <c r="BA85" i="16"/>
  <c r="BA99" i="16"/>
  <c r="BA95" i="16"/>
  <c r="BA109" i="16"/>
  <c r="BA105" i="16"/>
  <c r="BA47" i="16"/>
  <c r="BA43" i="16"/>
  <c r="BA57" i="16"/>
  <c r="BA53" i="16"/>
  <c r="BA67" i="16"/>
  <c r="BA63" i="16"/>
  <c r="BA77" i="16"/>
  <c r="BA73" i="16"/>
  <c r="BA87" i="16"/>
  <c r="BA83" i="16"/>
  <c r="BA97" i="16"/>
  <c r="BA93" i="16"/>
  <c r="BA107" i="16"/>
  <c r="BA103" i="16"/>
  <c r="D303" i="16"/>
  <c r="E303" i="16"/>
  <c r="F303" i="16"/>
  <c r="G303" i="16"/>
  <c r="H303" i="16"/>
  <c r="I303" i="16"/>
  <c r="J303" i="16"/>
  <c r="K303" i="16"/>
  <c r="L303" i="16"/>
  <c r="M303" i="16"/>
  <c r="N303" i="16"/>
  <c r="O303" i="16"/>
  <c r="P303" i="16"/>
  <c r="Q303" i="16"/>
  <c r="R303" i="16"/>
  <c r="S303" i="16"/>
  <c r="T303" i="16"/>
  <c r="U303" i="16"/>
  <c r="V303" i="16"/>
  <c r="W303" i="16"/>
  <c r="X303" i="16"/>
  <c r="Y303" i="16"/>
  <c r="Z303" i="16"/>
  <c r="AA303" i="16"/>
  <c r="AB303" i="16"/>
  <c r="AC303" i="16"/>
  <c r="AD303" i="16"/>
  <c r="AE303" i="16"/>
  <c r="AF303" i="16"/>
  <c r="AG303" i="16"/>
  <c r="AH303" i="16"/>
  <c r="AI303" i="16"/>
  <c r="AJ303" i="16"/>
  <c r="AK303" i="16"/>
  <c r="AL303" i="16"/>
  <c r="AM303" i="16"/>
  <c r="AN303" i="16"/>
  <c r="AO303" i="16"/>
  <c r="AP303" i="16"/>
  <c r="AQ303" i="16"/>
  <c r="AR303" i="16"/>
  <c r="AS303" i="16"/>
  <c r="AT303" i="16"/>
  <c r="AU303" i="16"/>
  <c r="AV303" i="16"/>
  <c r="AW303" i="16"/>
  <c r="AX303" i="16"/>
  <c r="AY303" i="16"/>
  <c r="AZ303" i="16"/>
  <c r="D304" i="16"/>
  <c r="E304" i="16"/>
  <c r="F304" i="16"/>
  <c r="G304" i="16"/>
  <c r="H304" i="16"/>
  <c r="I304" i="16"/>
  <c r="J304" i="16"/>
  <c r="K304" i="16"/>
  <c r="L304" i="16"/>
  <c r="M304" i="16"/>
  <c r="N304" i="16"/>
  <c r="O304" i="16"/>
  <c r="P304" i="16"/>
  <c r="Q304" i="16"/>
  <c r="R304" i="16"/>
  <c r="S304" i="16"/>
  <c r="T304" i="16"/>
  <c r="U304" i="16"/>
  <c r="V304" i="16"/>
  <c r="W304" i="16"/>
  <c r="X304" i="16"/>
  <c r="Y304" i="16"/>
  <c r="Z304" i="16"/>
  <c r="AA304" i="16"/>
  <c r="AB304" i="16"/>
  <c r="AC304" i="16"/>
  <c r="AD304" i="16"/>
  <c r="AE304" i="16"/>
  <c r="AF304" i="16"/>
  <c r="AG304" i="16"/>
  <c r="AH304" i="16"/>
  <c r="AI304" i="16"/>
  <c r="AJ304" i="16"/>
  <c r="AK304" i="16"/>
  <c r="AL304" i="16"/>
  <c r="AM304" i="16"/>
  <c r="AN304" i="16"/>
  <c r="AO304" i="16"/>
  <c r="AP304" i="16"/>
  <c r="AQ304" i="16"/>
  <c r="AR304" i="16"/>
  <c r="AS304" i="16"/>
  <c r="AT304" i="16"/>
  <c r="AU304" i="16"/>
  <c r="AV304" i="16"/>
  <c r="AW304" i="16"/>
  <c r="AX304" i="16"/>
  <c r="AY304" i="16"/>
  <c r="AZ304" i="16"/>
  <c r="D305" i="16"/>
  <c r="E305" i="16"/>
  <c r="F305" i="16"/>
  <c r="G305" i="16"/>
  <c r="H305" i="16"/>
  <c r="I305" i="16"/>
  <c r="J305" i="16"/>
  <c r="K305" i="16"/>
  <c r="L305" i="16"/>
  <c r="M305" i="16"/>
  <c r="N305" i="16"/>
  <c r="O305" i="16"/>
  <c r="P305" i="16"/>
  <c r="Q305" i="16"/>
  <c r="R305" i="16"/>
  <c r="S305" i="16"/>
  <c r="T305" i="16"/>
  <c r="U305" i="16"/>
  <c r="V305" i="16"/>
  <c r="W305" i="16"/>
  <c r="X305" i="16"/>
  <c r="Y305" i="16"/>
  <c r="Z305" i="16"/>
  <c r="AA305" i="16"/>
  <c r="AB305" i="16"/>
  <c r="AC305" i="16"/>
  <c r="AD305" i="16"/>
  <c r="AE305" i="16"/>
  <c r="AF305" i="16"/>
  <c r="AG305" i="16"/>
  <c r="AH305" i="16"/>
  <c r="AI305" i="16"/>
  <c r="AJ305" i="16"/>
  <c r="AK305" i="16"/>
  <c r="AL305" i="16"/>
  <c r="AM305" i="16"/>
  <c r="AN305" i="16"/>
  <c r="AO305" i="16"/>
  <c r="AP305" i="16"/>
  <c r="AQ305" i="16"/>
  <c r="AR305" i="16"/>
  <c r="AS305" i="16"/>
  <c r="AT305" i="16"/>
  <c r="AU305" i="16"/>
  <c r="AV305" i="16"/>
  <c r="AW305" i="16"/>
  <c r="AX305" i="16"/>
  <c r="AY305" i="16"/>
  <c r="AZ305" i="16"/>
  <c r="D306" i="16"/>
  <c r="E306" i="16"/>
  <c r="F306" i="16"/>
  <c r="G306" i="16"/>
  <c r="H306" i="16"/>
  <c r="I306" i="16"/>
  <c r="J306" i="16"/>
  <c r="K306" i="16"/>
  <c r="L306" i="16"/>
  <c r="M306" i="16"/>
  <c r="N306" i="16"/>
  <c r="O306" i="16"/>
  <c r="P306" i="16"/>
  <c r="Q306" i="16"/>
  <c r="R306" i="16"/>
  <c r="S306" i="16"/>
  <c r="T306" i="16"/>
  <c r="U306" i="16"/>
  <c r="V306" i="16"/>
  <c r="W306" i="16"/>
  <c r="X306" i="16"/>
  <c r="Y306" i="16"/>
  <c r="Z306" i="16"/>
  <c r="AA306" i="16"/>
  <c r="AB306" i="16"/>
  <c r="AC306" i="16"/>
  <c r="AD306" i="16"/>
  <c r="AE306" i="16"/>
  <c r="AF306" i="16"/>
  <c r="AG306" i="16"/>
  <c r="AH306" i="16"/>
  <c r="AI306" i="16"/>
  <c r="AJ306" i="16"/>
  <c r="AK306" i="16"/>
  <c r="AL306" i="16"/>
  <c r="AM306" i="16"/>
  <c r="AN306" i="16"/>
  <c r="AO306" i="16"/>
  <c r="AP306" i="16"/>
  <c r="AQ306" i="16"/>
  <c r="AR306" i="16"/>
  <c r="AS306" i="16"/>
  <c r="AT306" i="16"/>
  <c r="AU306" i="16"/>
  <c r="AV306" i="16"/>
  <c r="AW306" i="16"/>
  <c r="AX306" i="16"/>
  <c r="AY306" i="16"/>
  <c r="AZ306" i="16"/>
  <c r="D307" i="16"/>
  <c r="E307" i="16"/>
  <c r="F307" i="16"/>
  <c r="G307" i="16"/>
  <c r="H307" i="16"/>
  <c r="I307" i="16"/>
  <c r="J307" i="16"/>
  <c r="K307" i="16"/>
  <c r="L307" i="16"/>
  <c r="M307" i="16"/>
  <c r="N307" i="16"/>
  <c r="O307" i="16"/>
  <c r="P307" i="16"/>
  <c r="Q307" i="16"/>
  <c r="R307" i="16"/>
  <c r="S307" i="16"/>
  <c r="T307" i="16"/>
  <c r="U307" i="16"/>
  <c r="V307" i="16"/>
  <c r="W307" i="16"/>
  <c r="X307" i="16"/>
  <c r="Y307" i="16"/>
  <c r="Z307" i="16"/>
  <c r="AA307" i="16"/>
  <c r="AB307" i="16"/>
  <c r="AC307" i="16"/>
  <c r="AD307" i="16"/>
  <c r="AE307" i="16"/>
  <c r="AF307" i="16"/>
  <c r="AG307" i="16"/>
  <c r="AH307" i="16"/>
  <c r="AI307" i="16"/>
  <c r="AJ307" i="16"/>
  <c r="AK307" i="16"/>
  <c r="AL307" i="16"/>
  <c r="AM307" i="16"/>
  <c r="AN307" i="16"/>
  <c r="AO307" i="16"/>
  <c r="AP307" i="16"/>
  <c r="AQ307" i="16"/>
  <c r="AR307" i="16"/>
  <c r="AS307" i="16"/>
  <c r="AT307" i="16"/>
  <c r="AU307" i="16"/>
  <c r="AV307" i="16"/>
  <c r="AW307" i="16"/>
  <c r="AX307" i="16"/>
  <c r="AY307" i="16"/>
  <c r="AZ307" i="16"/>
  <c r="D308" i="16"/>
  <c r="E308" i="16"/>
  <c r="F308" i="16"/>
  <c r="G308" i="16"/>
  <c r="H308" i="16"/>
  <c r="I308" i="16"/>
  <c r="J308" i="16"/>
  <c r="K308" i="16"/>
  <c r="L308" i="16"/>
  <c r="M308" i="16"/>
  <c r="N308" i="16"/>
  <c r="O308" i="16"/>
  <c r="P308" i="16"/>
  <c r="Q308" i="16"/>
  <c r="R308" i="16"/>
  <c r="S308" i="16"/>
  <c r="T308" i="16"/>
  <c r="U308" i="16"/>
  <c r="V308" i="16"/>
  <c r="W308" i="16"/>
  <c r="X308" i="16"/>
  <c r="Y308" i="16"/>
  <c r="Z308" i="16"/>
  <c r="AA308" i="16"/>
  <c r="AB308" i="16"/>
  <c r="AC308" i="16"/>
  <c r="AD308" i="16"/>
  <c r="AE308" i="16"/>
  <c r="AF308" i="16"/>
  <c r="AG308" i="16"/>
  <c r="AH308" i="16"/>
  <c r="AI308" i="16"/>
  <c r="AJ308" i="16"/>
  <c r="AK308" i="16"/>
  <c r="AL308" i="16"/>
  <c r="AM308" i="16"/>
  <c r="AN308" i="16"/>
  <c r="AO308" i="16"/>
  <c r="AP308" i="16"/>
  <c r="AQ308" i="16"/>
  <c r="AR308" i="16"/>
  <c r="AS308" i="16"/>
  <c r="AT308" i="16"/>
  <c r="AU308" i="16"/>
  <c r="AV308" i="16"/>
  <c r="AW308" i="16"/>
  <c r="AX308" i="16"/>
  <c r="AY308" i="16"/>
  <c r="AZ308" i="16"/>
  <c r="D309" i="16"/>
  <c r="E309" i="16"/>
  <c r="F309" i="16"/>
  <c r="G309" i="16"/>
  <c r="H309" i="16"/>
  <c r="I309" i="16"/>
  <c r="J309" i="16"/>
  <c r="K309" i="16"/>
  <c r="L309" i="16"/>
  <c r="M309" i="16"/>
  <c r="N309" i="16"/>
  <c r="O309" i="16"/>
  <c r="P309" i="16"/>
  <c r="Q309" i="16"/>
  <c r="R309" i="16"/>
  <c r="S309" i="16"/>
  <c r="T309" i="16"/>
  <c r="U309" i="16"/>
  <c r="V309" i="16"/>
  <c r="W309" i="16"/>
  <c r="X309" i="16"/>
  <c r="Y309" i="16"/>
  <c r="Z309" i="16"/>
  <c r="AA309" i="16"/>
  <c r="AB309" i="16"/>
  <c r="AC309" i="16"/>
  <c r="AD309" i="16"/>
  <c r="AE309" i="16"/>
  <c r="AF309" i="16"/>
  <c r="AG309" i="16"/>
  <c r="AH309" i="16"/>
  <c r="AI309" i="16"/>
  <c r="AJ309" i="16"/>
  <c r="AK309" i="16"/>
  <c r="AL309" i="16"/>
  <c r="AM309" i="16"/>
  <c r="AN309" i="16"/>
  <c r="AO309" i="16"/>
  <c r="AP309" i="16"/>
  <c r="AQ309" i="16"/>
  <c r="AR309" i="16"/>
  <c r="AS309" i="16"/>
  <c r="AT309" i="16"/>
  <c r="AU309" i="16"/>
  <c r="AV309" i="16"/>
  <c r="AW309" i="16"/>
  <c r="AX309" i="16"/>
  <c r="AY309" i="16"/>
  <c r="AZ309" i="16"/>
  <c r="D310" i="16"/>
  <c r="E310" i="16"/>
  <c r="F310" i="16"/>
  <c r="G310" i="16"/>
  <c r="H310" i="16"/>
  <c r="I310" i="16"/>
  <c r="J310" i="16"/>
  <c r="K310" i="16"/>
  <c r="L310" i="16"/>
  <c r="M310" i="16"/>
  <c r="N310" i="16"/>
  <c r="O310" i="16"/>
  <c r="P310" i="16"/>
  <c r="Q310" i="16"/>
  <c r="R310" i="16"/>
  <c r="S310" i="16"/>
  <c r="T310" i="16"/>
  <c r="U310" i="16"/>
  <c r="V310" i="16"/>
  <c r="W310" i="16"/>
  <c r="X310" i="16"/>
  <c r="Y310" i="16"/>
  <c r="Z310" i="16"/>
  <c r="AA310" i="16"/>
  <c r="AB310" i="16"/>
  <c r="AC310" i="16"/>
  <c r="AD310" i="16"/>
  <c r="AE310" i="16"/>
  <c r="AF310" i="16"/>
  <c r="AG310" i="16"/>
  <c r="AH310" i="16"/>
  <c r="AI310" i="16"/>
  <c r="AJ310" i="16"/>
  <c r="AK310" i="16"/>
  <c r="AL310" i="16"/>
  <c r="AM310" i="16"/>
  <c r="AN310" i="16"/>
  <c r="AO310" i="16"/>
  <c r="AP310" i="16"/>
  <c r="AQ310" i="16"/>
  <c r="AR310" i="16"/>
  <c r="AS310" i="16"/>
  <c r="AT310" i="16"/>
  <c r="AU310" i="16"/>
  <c r="AV310" i="16"/>
  <c r="AW310" i="16"/>
  <c r="AX310" i="16"/>
  <c r="AY310" i="16"/>
  <c r="AZ310" i="16"/>
  <c r="C304" i="16"/>
  <c r="C305" i="16"/>
  <c r="C306" i="16"/>
  <c r="C307" i="16"/>
  <c r="C308" i="16"/>
  <c r="C309" i="16"/>
  <c r="C310" i="16"/>
  <c r="C303" i="16"/>
  <c r="D293" i="16"/>
  <c r="E293" i="16"/>
  <c r="F293" i="16"/>
  <c r="G293" i="16"/>
  <c r="H293" i="16"/>
  <c r="I293" i="16"/>
  <c r="J293" i="16"/>
  <c r="K293" i="16"/>
  <c r="L293" i="16"/>
  <c r="M293" i="16"/>
  <c r="N293" i="16"/>
  <c r="O293" i="16"/>
  <c r="P293" i="16"/>
  <c r="Q293" i="16"/>
  <c r="R293" i="16"/>
  <c r="S293" i="16"/>
  <c r="T293" i="16"/>
  <c r="U293" i="16"/>
  <c r="V293" i="16"/>
  <c r="W293" i="16"/>
  <c r="X293" i="16"/>
  <c r="Y293" i="16"/>
  <c r="Z293" i="16"/>
  <c r="AA293" i="16"/>
  <c r="AB293" i="16"/>
  <c r="AC293" i="16"/>
  <c r="AD293" i="16"/>
  <c r="AE293" i="16"/>
  <c r="AF293" i="16"/>
  <c r="AG293" i="16"/>
  <c r="AH293" i="16"/>
  <c r="AI293" i="16"/>
  <c r="AJ293" i="16"/>
  <c r="AK293" i="16"/>
  <c r="AL293" i="16"/>
  <c r="AM293" i="16"/>
  <c r="AN293" i="16"/>
  <c r="AO293" i="16"/>
  <c r="AP293" i="16"/>
  <c r="AQ293" i="16"/>
  <c r="AR293" i="16"/>
  <c r="AS293" i="16"/>
  <c r="AT293" i="16"/>
  <c r="AU293" i="16"/>
  <c r="AV293" i="16"/>
  <c r="AW293" i="16"/>
  <c r="AX293" i="16"/>
  <c r="AY293" i="16"/>
  <c r="AZ293" i="16"/>
  <c r="D294" i="16"/>
  <c r="E294" i="16"/>
  <c r="F294" i="16"/>
  <c r="G294" i="16"/>
  <c r="H294" i="16"/>
  <c r="I294" i="16"/>
  <c r="J294" i="16"/>
  <c r="K294" i="16"/>
  <c r="L294" i="16"/>
  <c r="M294" i="16"/>
  <c r="N294" i="16"/>
  <c r="O294" i="16"/>
  <c r="P294" i="16"/>
  <c r="Q294" i="16"/>
  <c r="R294" i="16"/>
  <c r="S294" i="16"/>
  <c r="T294" i="16"/>
  <c r="U294" i="16"/>
  <c r="V294" i="16"/>
  <c r="W294" i="16"/>
  <c r="X294" i="16"/>
  <c r="Y294" i="16"/>
  <c r="Z294" i="16"/>
  <c r="AA294" i="16"/>
  <c r="AB294" i="16"/>
  <c r="AC294" i="16"/>
  <c r="AD294" i="16"/>
  <c r="AE294" i="16"/>
  <c r="AF294" i="16"/>
  <c r="AG294" i="16"/>
  <c r="AH294" i="16"/>
  <c r="AI294" i="16"/>
  <c r="AJ294" i="16"/>
  <c r="AK294" i="16"/>
  <c r="AL294" i="16"/>
  <c r="AM294" i="16"/>
  <c r="AN294" i="16"/>
  <c r="AO294" i="16"/>
  <c r="AP294" i="16"/>
  <c r="AQ294" i="16"/>
  <c r="AR294" i="16"/>
  <c r="AS294" i="16"/>
  <c r="AT294" i="16"/>
  <c r="AU294" i="16"/>
  <c r="AV294" i="16"/>
  <c r="AW294" i="16"/>
  <c r="AX294" i="16"/>
  <c r="AY294" i="16"/>
  <c r="AZ294" i="16"/>
  <c r="D295" i="16"/>
  <c r="E295" i="16"/>
  <c r="F295" i="16"/>
  <c r="G295" i="16"/>
  <c r="H295" i="16"/>
  <c r="I295" i="16"/>
  <c r="J295" i="16"/>
  <c r="K295" i="16"/>
  <c r="L295" i="16"/>
  <c r="M295" i="16"/>
  <c r="N295" i="16"/>
  <c r="O295" i="16"/>
  <c r="P295" i="16"/>
  <c r="Q295" i="16"/>
  <c r="R295" i="16"/>
  <c r="S295" i="16"/>
  <c r="T295" i="16"/>
  <c r="U295" i="16"/>
  <c r="V295" i="16"/>
  <c r="W295" i="16"/>
  <c r="X295" i="16"/>
  <c r="Y295" i="16"/>
  <c r="Z295" i="16"/>
  <c r="AA295" i="16"/>
  <c r="AB295" i="16"/>
  <c r="AC295" i="16"/>
  <c r="AD295" i="16"/>
  <c r="AE295" i="16"/>
  <c r="AF295" i="16"/>
  <c r="AG295" i="16"/>
  <c r="AH295" i="16"/>
  <c r="AI295" i="16"/>
  <c r="AJ295" i="16"/>
  <c r="AK295" i="16"/>
  <c r="AL295" i="16"/>
  <c r="AM295" i="16"/>
  <c r="AN295" i="16"/>
  <c r="AO295" i="16"/>
  <c r="AP295" i="16"/>
  <c r="AQ295" i="16"/>
  <c r="AR295" i="16"/>
  <c r="AS295" i="16"/>
  <c r="AT295" i="16"/>
  <c r="AU295" i="16"/>
  <c r="AV295" i="16"/>
  <c r="AW295" i="16"/>
  <c r="AX295" i="16"/>
  <c r="AY295" i="16"/>
  <c r="AZ295" i="16"/>
  <c r="D296" i="16"/>
  <c r="E296" i="16"/>
  <c r="F296" i="16"/>
  <c r="G296" i="16"/>
  <c r="H296" i="16"/>
  <c r="I296" i="16"/>
  <c r="J296" i="16"/>
  <c r="K296" i="16"/>
  <c r="L296" i="16"/>
  <c r="M296" i="16"/>
  <c r="N296" i="16"/>
  <c r="O296" i="16"/>
  <c r="P296" i="16"/>
  <c r="Q296" i="16"/>
  <c r="R296" i="16"/>
  <c r="S296" i="16"/>
  <c r="T296" i="16"/>
  <c r="U296" i="16"/>
  <c r="V296" i="16"/>
  <c r="W296" i="16"/>
  <c r="X296" i="16"/>
  <c r="Y296" i="16"/>
  <c r="Z296" i="16"/>
  <c r="AA296" i="16"/>
  <c r="AB296" i="16"/>
  <c r="AC296" i="16"/>
  <c r="AD296" i="16"/>
  <c r="AE296" i="16"/>
  <c r="AF296" i="16"/>
  <c r="AG296" i="16"/>
  <c r="AH296" i="16"/>
  <c r="AI296" i="16"/>
  <c r="AJ296" i="16"/>
  <c r="AK296" i="16"/>
  <c r="AL296" i="16"/>
  <c r="AM296" i="16"/>
  <c r="AN296" i="16"/>
  <c r="AO296" i="16"/>
  <c r="AP296" i="16"/>
  <c r="AQ296" i="16"/>
  <c r="AR296" i="16"/>
  <c r="AS296" i="16"/>
  <c r="AT296" i="16"/>
  <c r="AU296" i="16"/>
  <c r="AV296" i="16"/>
  <c r="AW296" i="16"/>
  <c r="AX296" i="16"/>
  <c r="AY296" i="16"/>
  <c r="AZ296" i="16"/>
  <c r="D297" i="16"/>
  <c r="E297" i="16"/>
  <c r="F297" i="16"/>
  <c r="G297" i="16"/>
  <c r="H297" i="16"/>
  <c r="I297" i="16"/>
  <c r="J297" i="16"/>
  <c r="K297" i="16"/>
  <c r="L297" i="16"/>
  <c r="M297" i="16"/>
  <c r="N297" i="16"/>
  <c r="O297" i="16"/>
  <c r="P297" i="16"/>
  <c r="Q297" i="16"/>
  <c r="R297" i="16"/>
  <c r="S297" i="16"/>
  <c r="T297" i="16"/>
  <c r="U297" i="16"/>
  <c r="V297" i="16"/>
  <c r="W297" i="16"/>
  <c r="X297" i="16"/>
  <c r="Y297" i="16"/>
  <c r="Z297" i="16"/>
  <c r="AA297" i="16"/>
  <c r="AB297" i="16"/>
  <c r="AC297" i="16"/>
  <c r="AD297" i="16"/>
  <c r="AE297" i="16"/>
  <c r="AF297" i="16"/>
  <c r="AG297" i="16"/>
  <c r="AH297" i="16"/>
  <c r="AI297" i="16"/>
  <c r="AJ297" i="16"/>
  <c r="AK297" i="16"/>
  <c r="AL297" i="16"/>
  <c r="AM297" i="16"/>
  <c r="AN297" i="16"/>
  <c r="AO297" i="16"/>
  <c r="AP297" i="16"/>
  <c r="AQ297" i="16"/>
  <c r="AR297" i="16"/>
  <c r="AS297" i="16"/>
  <c r="AT297" i="16"/>
  <c r="AU297" i="16"/>
  <c r="AV297" i="16"/>
  <c r="AW297" i="16"/>
  <c r="AX297" i="16"/>
  <c r="AY297" i="16"/>
  <c r="AZ297" i="16"/>
  <c r="D298" i="16"/>
  <c r="E298" i="16"/>
  <c r="F298" i="16"/>
  <c r="G298" i="16"/>
  <c r="H298" i="16"/>
  <c r="I298" i="16"/>
  <c r="J298" i="16"/>
  <c r="K298" i="16"/>
  <c r="L298" i="16"/>
  <c r="M298" i="16"/>
  <c r="N298" i="16"/>
  <c r="O298" i="16"/>
  <c r="P298" i="16"/>
  <c r="Q298" i="16"/>
  <c r="R298" i="16"/>
  <c r="S298" i="16"/>
  <c r="T298" i="16"/>
  <c r="U298" i="16"/>
  <c r="V298" i="16"/>
  <c r="W298" i="16"/>
  <c r="X298" i="16"/>
  <c r="Y298" i="16"/>
  <c r="Z298" i="16"/>
  <c r="AA298" i="16"/>
  <c r="AB298" i="16"/>
  <c r="AC298" i="16"/>
  <c r="AD298" i="16"/>
  <c r="AE298" i="16"/>
  <c r="AF298" i="16"/>
  <c r="AG298" i="16"/>
  <c r="AH298" i="16"/>
  <c r="AI298" i="16"/>
  <c r="AJ298" i="16"/>
  <c r="AK298" i="16"/>
  <c r="AL298" i="16"/>
  <c r="AM298" i="16"/>
  <c r="AN298" i="16"/>
  <c r="AO298" i="16"/>
  <c r="AP298" i="16"/>
  <c r="AQ298" i="16"/>
  <c r="AR298" i="16"/>
  <c r="AS298" i="16"/>
  <c r="AT298" i="16"/>
  <c r="AU298" i="16"/>
  <c r="AV298" i="16"/>
  <c r="AW298" i="16"/>
  <c r="AX298" i="16"/>
  <c r="AY298" i="16"/>
  <c r="AZ298" i="16"/>
  <c r="D299" i="16"/>
  <c r="E299" i="16"/>
  <c r="F299" i="16"/>
  <c r="G299" i="16"/>
  <c r="H299" i="16"/>
  <c r="I299" i="16"/>
  <c r="J299" i="16"/>
  <c r="K299" i="16"/>
  <c r="L299" i="16"/>
  <c r="M299" i="16"/>
  <c r="N299" i="16"/>
  <c r="O299" i="16"/>
  <c r="P299" i="16"/>
  <c r="Q299" i="16"/>
  <c r="R299" i="16"/>
  <c r="S299" i="16"/>
  <c r="T299" i="16"/>
  <c r="U299" i="16"/>
  <c r="V299" i="16"/>
  <c r="W299" i="16"/>
  <c r="X299" i="16"/>
  <c r="Y299" i="16"/>
  <c r="Z299" i="16"/>
  <c r="AA299" i="16"/>
  <c r="AB299" i="16"/>
  <c r="AC299" i="16"/>
  <c r="AD299" i="16"/>
  <c r="AE299" i="16"/>
  <c r="AF299" i="16"/>
  <c r="AG299" i="16"/>
  <c r="AH299" i="16"/>
  <c r="AI299" i="16"/>
  <c r="AJ299" i="16"/>
  <c r="AK299" i="16"/>
  <c r="AL299" i="16"/>
  <c r="AM299" i="16"/>
  <c r="AN299" i="16"/>
  <c r="AO299" i="16"/>
  <c r="AP299" i="16"/>
  <c r="AQ299" i="16"/>
  <c r="AR299" i="16"/>
  <c r="AS299" i="16"/>
  <c r="AT299" i="16"/>
  <c r="AU299" i="16"/>
  <c r="AV299" i="16"/>
  <c r="AW299" i="16"/>
  <c r="AX299" i="16"/>
  <c r="AY299" i="16"/>
  <c r="AZ299" i="16"/>
  <c r="D300" i="16"/>
  <c r="E300" i="16"/>
  <c r="F300" i="16"/>
  <c r="G300" i="16"/>
  <c r="H300" i="16"/>
  <c r="I300" i="16"/>
  <c r="J300" i="16"/>
  <c r="K300" i="16"/>
  <c r="L300" i="16"/>
  <c r="M300" i="16"/>
  <c r="N300" i="16"/>
  <c r="O300" i="16"/>
  <c r="P300" i="16"/>
  <c r="Q300" i="16"/>
  <c r="R300" i="16"/>
  <c r="S300" i="16"/>
  <c r="T300" i="16"/>
  <c r="U300" i="16"/>
  <c r="V300" i="16"/>
  <c r="W300" i="16"/>
  <c r="X300" i="16"/>
  <c r="Y300" i="16"/>
  <c r="Z300" i="16"/>
  <c r="AA300" i="16"/>
  <c r="AB300" i="16"/>
  <c r="AC300" i="16"/>
  <c r="AD300" i="16"/>
  <c r="AE300" i="16"/>
  <c r="AF300" i="16"/>
  <c r="AG300" i="16"/>
  <c r="AH300" i="16"/>
  <c r="AI300" i="16"/>
  <c r="AJ300" i="16"/>
  <c r="AK300" i="16"/>
  <c r="AL300" i="16"/>
  <c r="AM300" i="16"/>
  <c r="AN300" i="16"/>
  <c r="AO300" i="16"/>
  <c r="AP300" i="16"/>
  <c r="AQ300" i="16"/>
  <c r="AR300" i="16"/>
  <c r="AS300" i="16"/>
  <c r="AT300" i="16"/>
  <c r="AU300" i="16"/>
  <c r="AV300" i="16"/>
  <c r="AW300" i="16"/>
  <c r="AX300" i="16"/>
  <c r="AY300" i="16"/>
  <c r="AZ300" i="16"/>
  <c r="C294" i="16"/>
  <c r="C295" i="16"/>
  <c r="C296" i="16"/>
  <c r="C297" i="16"/>
  <c r="C298" i="16"/>
  <c r="C299" i="16"/>
  <c r="C300" i="16"/>
  <c r="C293" i="16"/>
  <c r="BC46" i="16" l="1"/>
  <c r="BC86" i="16"/>
  <c r="BC75" i="16"/>
  <c r="BC95" i="16"/>
  <c r="BC56" i="16"/>
  <c r="BC76" i="16"/>
  <c r="BC55" i="16"/>
  <c r="BC104" i="16"/>
  <c r="BC65" i="16"/>
  <c r="BC45" i="16"/>
  <c r="BC85" i="16"/>
  <c r="BC96" i="16"/>
  <c r="BC105" i="16"/>
  <c r="BC66" i="16"/>
  <c r="F49" i="15"/>
  <c r="E49" i="15" l="1"/>
  <c r="L49" i="15"/>
  <c r="C49" i="15"/>
  <c r="I49" i="15"/>
  <c r="G49" i="15"/>
  <c r="J49" i="15"/>
  <c r="P49" i="15"/>
  <c r="M49" i="15"/>
  <c r="O49" i="15"/>
  <c r="K49" i="15"/>
  <c r="N49" i="15"/>
  <c r="D49" i="15"/>
  <c r="H49" i="15"/>
  <c r="W219" i="16"/>
  <c r="G219" i="16"/>
  <c r="H219" i="16"/>
  <c r="I219" i="16"/>
  <c r="J219" i="16"/>
  <c r="K219" i="16"/>
  <c r="L219" i="16"/>
  <c r="M219" i="16"/>
  <c r="N219" i="16"/>
  <c r="O219" i="16"/>
  <c r="P219" i="16"/>
  <c r="Q219" i="16"/>
  <c r="R219" i="16"/>
  <c r="S219" i="16"/>
  <c r="T219" i="16"/>
  <c r="U219" i="16"/>
  <c r="V219" i="16"/>
  <c r="F219" i="16"/>
  <c r="E219" i="16"/>
  <c r="G218" i="16"/>
  <c r="H218" i="16"/>
  <c r="I218" i="16"/>
  <c r="J218" i="16"/>
  <c r="K218" i="16"/>
  <c r="L218" i="16"/>
  <c r="M218" i="16"/>
  <c r="N218" i="16"/>
  <c r="O218" i="16"/>
  <c r="P218" i="16"/>
  <c r="Q218" i="16"/>
  <c r="R218" i="16"/>
  <c r="S218" i="16"/>
  <c r="T218" i="16"/>
  <c r="U218" i="16"/>
  <c r="V218" i="16"/>
  <c r="F218" i="16"/>
  <c r="C18" i="10"/>
  <c r="BA4" i="10"/>
  <c r="BA5" i="10"/>
  <c r="BA6" i="10"/>
  <c r="BA7" i="10"/>
  <c r="BA8" i="10"/>
  <c r="BA9" i="10"/>
  <c r="BA10" i="10"/>
  <c r="BA3" i="10"/>
  <c r="H50" i="19" l="1"/>
  <c r="B61" i="19" s="1"/>
  <c r="H51" i="19"/>
  <c r="B62" i="19" s="1"/>
  <c r="H52" i="19"/>
  <c r="B63" i="19" s="1"/>
  <c r="H53" i="19"/>
  <c r="B64" i="19" s="1"/>
  <c r="H54" i="19"/>
  <c r="B65" i="19" s="1"/>
  <c r="H55" i="19"/>
  <c r="B66" i="19" s="1"/>
  <c r="H56" i="19"/>
  <c r="B67" i="19" s="1"/>
  <c r="F50" i="19"/>
  <c r="D61" i="19" s="1"/>
  <c r="F51" i="19"/>
  <c r="D62" i="19" s="1"/>
  <c r="F52" i="19"/>
  <c r="D63" i="19" s="1"/>
  <c r="F53" i="19"/>
  <c r="D64" i="19" s="1"/>
  <c r="F54" i="19"/>
  <c r="D65" i="19" s="1"/>
  <c r="F55" i="19"/>
  <c r="D66" i="19" s="1"/>
  <c r="F56" i="19"/>
  <c r="D67" i="19" s="1"/>
  <c r="C62" i="19"/>
  <c r="C63" i="19"/>
  <c r="C64" i="19"/>
  <c r="C65" i="19"/>
  <c r="C67" i="19"/>
  <c r="E61" i="19"/>
  <c r="E62" i="19"/>
  <c r="E63" i="19"/>
  <c r="E64" i="19"/>
  <c r="E65" i="19"/>
  <c r="E66" i="19"/>
  <c r="E67" i="19"/>
  <c r="H49" i="19"/>
  <c r="B60" i="19" s="1"/>
  <c r="F49" i="19"/>
  <c r="D60" i="19" s="1"/>
  <c r="C60" i="19"/>
  <c r="E50" i="19" l="1"/>
  <c r="C61" i="19"/>
  <c r="E55" i="19"/>
  <c r="C66" i="19"/>
  <c r="E51" i="19"/>
  <c r="E54" i="19"/>
  <c r="G52" i="19"/>
  <c r="E56" i="19"/>
  <c r="E52" i="19"/>
  <c r="G54" i="19"/>
  <c r="G50" i="19"/>
  <c r="G53" i="19"/>
  <c r="G55" i="19"/>
  <c r="G51" i="19"/>
  <c r="G56" i="19"/>
  <c r="E53" i="19"/>
  <c r="E49" i="19"/>
  <c r="G49" i="19"/>
  <c r="I49" i="19"/>
  <c r="I56" i="19"/>
  <c r="I52" i="19"/>
  <c r="I55" i="19"/>
  <c r="I51" i="19"/>
  <c r="I53" i="19"/>
  <c r="I54" i="19"/>
  <c r="I50" i="19"/>
  <c r="E60" i="19" l="1"/>
  <c r="C56" i="19" l="1"/>
  <c r="C55" i="19"/>
  <c r="C54" i="19"/>
  <c r="C49" i="19"/>
  <c r="C53" i="19"/>
  <c r="C52" i="19"/>
  <c r="C51" i="19"/>
  <c r="C50" i="19"/>
  <c r="E37" i="14" l="1"/>
  <c r="E38" i="14"/>
  <c r="E39" i="14"/>
  <c r="E40" i="14"/>
  <c r="E36" i="14"/>
  <c r="C47" i="14" l="1"/>
  <c r="B47" i="14"/>
  <c r="C46" i="14"/>
  <c r="B46" i="14"/>
  <c r="C45" i="14"/>
  <c r="B45" i="14"/>
  <c r="C44" i="14"/>
  <c r="B44" i="14"/>
  <c r="G31" i="14"/>
  <c r="F31" i="14"/>
  <c r="E31" i="14"/>
  <c r="D31" i="14"/>
  <c r="C31" i="14"/>
  <c r="B31" i="14"/>
  <c r="A31" i="14"/>
  <c r="A39" i="14" s="1"/>
  <c r="A47" i="14" s="1"/>
  <c r="G30" i="14"/>
  <c r="F30" i="14"/>
  <c r="E30" i="14"/>
  <c r="D30" i="14"/>
  <c r="C30" i="14"/>
  <c r="B30" i="14"/>
  <c r="A30" i="14"/>
  <c r="A38" i="14" s="1"/>
  <c r="A46" i="14" s="1"/>
  <c r="G29" i="14"/>
  <c r="F29" i="14"/>
  <c r="E29" i="14"/>
  <c r="D29" i="14"/>
  <c r="C29" i="14"/>
  <c r="B29" i="14"/>
  <c r="A29" i="14"/>
  <c r="A37" i="14" s="1"/>
  <c r="A45" i="14" s="1"/>
  <c r="G28" i="14"/>
  <c r="F28" i="14"/>
  <c r="E28" i="14"/>
  <c r="D28" i="14"/>
  <c r="C28" i="14"/>
  <c r="B28" i="14"/>
  <c r="A28" i="14"/>
  <c r="A36" i="14" s="1"/>
  <c r="A44" i="14" s="1"/>
  <c r="G16" i="14"/>
  <c r="F16" i="14"/>
  <c r="E16" i="14"/>
  <c r="D16" i="14"/>
  <c r="C16" i="14"/>
  <c r="B16" i="14"/>
  <c r="A16" i="14"/>
  <c r="G15" i="14"/>
  <c r="F15" i="14"/>
  <c r="E15" i="14"/>
  <c r="D15" i="14"/>
  <c r="C15" i="14"/>
  <c r="B15" i="14"/>
  <c r="A15" i="14"/>
  <c r="G14" i="14"/>
  <c r="F14" i="14"/>
  <c r="E14" i="14"/>
  <c r="D14" i="14"/>
  <c r="C14" i="14"/>
  <c r="B14" i="14"/>
  <c r="A14" i="14"/>
  <c r="G13" i="14"/>
  <c r="F13" i="14"/>
  <c r="E13" i="14"/>
  <c r="D13" i="14"/>
  <c r="C13" i="14"/>
  <c r="B13" i="14"/>
  <c r="A13" i="14"/>
  <c r="AZ26" i="12" l="1"/>
  <c r="AZ38" i="12" s="1"/>
  <c r="BA5" i="12"/>
  <c r="BA6" i="12"/>
  <c r="BA7" i="12"/>
  <c r="BA8" i="12"/>
  <c r="BA9" i="12"/>
  <c r="BA10" i="12"/>
  <c r="BA11" i="12"/>
  <c r="BA4" i="12"/>
  <c r="D19" i="12"/>
  <c r="D31" i="12" s="1"/>
  <c r="E19" i="12"/>
  <c r="E31" i="12" s="1"/>
  <c r="F19" i="12"/>
  <c r="F31" i="12" s="1"/>
  <c r="G19" i="12"/>
  <c r="G31" i="12" s="1"/>
  <c r="H19" i="12"/>
  <c r="H31" i="12" s="1"/>
  <c r="I19" i="12"/>
  <c r="I31" i="12" s="1"/>
  <c r="J19" i="12"/>
  <c r="J31" i="12" s="1"/>
  <c r="K19" i="12"/>
  <c r="K31" i="12" s="1"/>
  <c r="L19" i="12"/>
  <c r="L31" i="12" s="1"/>
  <c r="M19" i="12"/>
  <c r="M31" i="12" s="1"/>
  <c r="N19" i="12"/>
  <c r="N31" i="12" s="1"/>
  <c r="O19" i="12"/>
  <c r="O31" i="12" s="1"/>
  <c r="P19" i="12"/>
  <c r="P31" i="12" s="1"/>
  <c r="Q19" i="12"/>
  <c r="Q31" i="12" s="1"/>
  <c r="R19" i="12"/>
  <c r="R31" i="12" s="1"/>
  <c r="S19" i="12"/>
  <c r="S31" i="12" s="1"/>
  <c r="T19" i="12"/>
  <c r="T31" i="12" s="1"/>
  <c r="U19" i="12"/>
  <c r="U31" i="12" s="1"/>
  <c r="V19" i="12"/>
  <c r="V31" i="12" s="1"/>
  <c r="W19" i="12"/>
  <c r="W31" i="12" s="1"/>
  <c r="X19" i="12"/>
  <c r="X31" i="12" s="1"/>
  <c r="Y19" i="12"/>
  <c r="Y31" i="12" s="1"/>
  <c r="Z19" i="12"/>
  <c r="Z31" i="12" s="1"/>
  <c r="AA19" i="12"/>
  <c r="AA31" i="12" s="1"/>
  <c r="AB19" i="12"/>
  <c r="AB31" i="12" s="1"/>
  <c r="AC19" i="12"/>
  <c r="AC31" i="12" s="1"/>
  <c r="AD19" i="12"/>
  <c r="AD31" i="12" s="1"/>
  <c r="AE19" i="12"/>
  <c r="AE31" i="12" s="1"/>
  <c r="AF19" i="12"/>
  <c r="AF31" i="12" s="1"/>
  <c r="AG19" i="12"/>
  <c r="AG31" i="12" s="1"/>
  <c r="AH19" i="12"/>
  <c r="AH31" i="12" s="1"/>
  <c r="AI19" i="12"/>
  <c r="AI31" i="12" s="1"/>
  <c r="AJ19" i="12"/>
  <c r="AJ31" i="12" s="1"/>
  <c r="AK19" i="12"/>
  <c r="AK31" i="12" s="1"/>
  <c r="AL19" i="12"/>
  <c r="AL31" i="12" s="1"/>
  <c r="AM19" i="12"/>
  <c r="AM31" i="12" s="1"/>
  <c r="AN19" i="12"/>
  <c r="AN31" i="12" s="1"/>
  <c r="AO19" i="12"/>
  <c r="AO31" i="12" s="1"/>
  <c r="AP19" i="12"/>
  <c r="AP31" i="12" s="1"/>
  <c r="AQ19" i="12"/>
  <c r="AQ31" i="12" s="1"/>
  <c r="AR19" i="12"/>
  <c r="AR31" i="12" s="1"/>
  <c r="AS19" i="12"/>
  <c r="AS31" i="12" s="1"/>
  <c r="AT19" i="12"/>
  <c r="AT31" i="12" s="1"/>
  <c r="AU19" i="12"/>
  <c r="AU31" i="12" s="1"/>
  <c r="AV19" i="12"/>
  <c r="AV31" i="12" s="1"/>
  <c r="AW19" i="12"/>
  <c r="AW31" i="12" s="1"/>
  <c r="AX19" i="12"/>
  <c r="AX31" i="12" s="1"/>
  <c r="AY19" i="12"/>
  <c r="AY31" i="12" s="1"/>
  <c r="AZ19" i="12"/>
  <c r="AZ31" i="12" s="1"/>
  <c r="D20" i="12"/>
  <c r="D32" i="12" s="1"/>
  <c r="E20" i="12"/>
  <c r="E32" i="12" s="1"/>
  <c r="F20" i="12"/>
  <c r="F32" i="12" s="1"/>
  <c r="G20" i="12"/>
  <c r="G32" i="12" s="1"/>
  <c r="H20" i="12"/>
  <c r="H32" i="12" s="1"/>
  <c r="I20" i="12"/>
  <c r="I32" i="12" s="1"/>
  <c r="J20" i="12"/>
  <c r="J32" i="12" s="1"/>
  <c r="K20" i="12"/>
  <c r="K32" i="12" s="1"/>
  <c r="L20" i="12"/>
  <c r="L32" i="12" s="1"/>
  <c r="M20" i="12"/>
  <c r="M32" i="12" s="1"/>
  <c r="N20" i="12"/>
  <c r="N32" i="12" s="1"/>
  <c r="O20" i="12"/>
  <c r="O32" i="12" s="1"/>
  <c r="P20" i="12"/>
  <c r="P32" i="12" s="1"/>
  <c r="Q20" i="12"/>
  <c r="Q32" i="12" s="1"/>
  <c r="R20" i="12"/>
  <c r="R32" i="12" s="1"/>
  <c r="S20" i="12"/>
  <c r="S32" i="12" s="1"/>
  <c r="T20" i="12"/>
  <c r="T32" i="12" s="1"/>
  <c r="U20" i="12"/>
  <c r="U32" i="12" s="1"/>
  <c r="V20" i="12"/>
  <c r="V32" i="12" s="1"/>
  <c r="W20" i="12"/>
  <c r="W32" i="12" s="1"/>
  <c r="X20" i="12"/>
  <c r="X32" i="12" s="1"/>
  <c r="Y20" i="12"/>
  <c r="Y32" i="12" s="1"/>
  <c r="Z20" i="12"/>
  <c r="Z32" i="12" s="1"/>
  <c r="AA20" i="12"/>
  <c r="AA32" i="12" s="1"/>
  <c r="AB20" i="12"/>
  <c r="AB32" i="12" s="1"/>
  <c r="AC20" i="12"/>
  <c r="AC32" i="12" s="1"/>
  <c r="AD20" i="12"/>
  <c r="AD32" i="12" s="1"/>
  <c r="AE20" i="12"/>
  <c r="AE32" i="12" s="1"/>
  <c r="AF20" i="12"/>
  <c r="AF32" i="12" s="1"/>
  <c r="AG20" i="12"/>
  <c r="AG32" i="12" s="1"/>
  <c r="AH20" i="12"/>
  <c r="AH32" i="12" s="1"/>
  <c r="AI20" i="12"/>
  <c r="AI32" i="12" s="1"/>
  <c r="AJ20" i="12"/>
  <c r="AJ32" i="12" s="1"/>
  <c r="AK20" i="12"/>
  <c r="AK32" i="12" s="1"/>
  <c r="AL20" i="12"/>
  <c r="AL32" i="12" s="1"/>
  <c r="AM20" i="12"/>
  <c r="AM32" i="12" s="1"/>
  <c r="AN20" i="12"/>
  <c r="AN32" i="12" s="1"/>
  <c r="AO20" i="12"/>
  <c r="AO32" i="12" s="1"/>
  <c r="AP20" i="12"/>
  <c r="AP32" i="12" s="1"/>
  <c r="AQ20" i="12"/>
  <c r="AQ32" i="12" s="1"/>
  <c r="AR20" i="12"/>
  <c r="AR32" i="12" s="1"/>
  <c r="AS20" i="12"/>
  <c r="AS32" i="12" s="1"/>
  <c r="AT20" i="12"/>
  <c r="AT32" i="12" s="1"/>
  <c r="AU20" i="12"/>
  <c r="AU32" i="12" s="1"/>
  <c r="AV20" i="12"/>
  <c r="AV32" i="12" s="1"/>
  <c r="AW20" i="12"/>
  <c r="AW32" i="12" s="1"/>
  <c r="AX20" i="12"/>
  <c r="AX32" i="12" s="1"/>
  <c r="AY20" i="12"/>
  <c r="AY32" i="12" s="1"/>
  <c r="AZ20" i="12"/>
  <c r="AZ32" i="12" s="1"/>
  <c r="D21" i="12"/>
  <c r="D33" i="12" s="1"/>
  <c r="E21" i="12"/>
  <c r="E33" i="12" s="1"/>
  <c r="F21" i="12"/>
  <c r="F33" i="12" s="1"/>
  <c r="G21" i="12"/>
  <c r="G33" i="12" s="1"/>
  <c r="H21" i="12"/>
  <c r="H33" i="12" s="1"/>
  <c r="I21" i="12"/>
  <c r="I33" i="12" s="1"/>
  <c r="J21" i="12"/>
  <c r="J33" i="12" s="1"/>
  <c r="K21" i="12"/>
  <c r="K33" i="12" s="1"/>
  <c r="L21" i="12"/>
  <c r="L33" i="12" s="1"/>
  <c r="M21" i="12"/>
  <c r="M33" i="12" s="1"/>
  <c r="N21" i="12"/>
  <c r="N33" i="12" s="1"/>
  <c r="O21" i="12"/>
  <c r="O33" i="12" s="1"/>
  <c r="P21" i="12"/>
  <c r="P33" i="12" s="1"/>
  <c r="Q21" i="12"/>
  <c r="Q33" i="12" s="1"/>
  <c r="R21" i="12"/>
  <c r="R33" i="12" s="1"/>
  <c r="S21" i="12"/>
  <c r="S33" i="12" s="1"/>
  <c r="T21" i="12"/>
  <c r="T33" i="12" s="1"/>
  <c r="U21" i="12"/>
  <c r="U33" i="12" s="1"/>
  <c r="V21" i="12"/>
  <c r="V33" i="12" s="1"/>
  <c r="W21" i="12"/>
  <c r="W33" i="12" s="1"/>
  <c r="X21" i="12"/>
  <c r="X33" i="12" s="1"/>
  <c r="Y21" i="12"/>
  <c r="Y33" i="12" s="1"/>
  <c r="Z21" i="12"/>
  <c r="Z33" i="12" s="1"/>
  <c r="AA21" i="12"/>
  <c r="AA33" i="12" s="1"/>
  <c r="AB21" i="12"/>
  <c r="AB33" i="12" s="1"/>
  <c r="AC21" i="12"/>
  <c r="AC33" i="12" s="1"/>
  <c r="AD21" i="12"/>
  <c r="AD33" i="12" s="1"/>
  <c r="AE21" i="12"/>
  <c r="AE33" i="12" s="1"/>
  <c r="AF21" i="12"/>
  <c r="AF33" i="12" s="1"/>
  <c r="AG21" i="12"/>
  <c r="AG33" i="12" s="1"/>
  <c r="AH21" i="12"/>
  <c r="AH33" i="12" s="1"/>
  <c r="AI21" i="12"/>
  <c r="AI33" i="12" s="1"/>
  <c r="AJ21" i="12"/>
  <c r="AJ33" i="12" s="1"/>
  <c r="AK21" i="12"/>
  <c r="AK33" i="12" s="1"/>
  <c r="AL21" i="12"/>
  <c r="AL33" i="12" s="1"/>
  <c r="AM21" i="12"/>
  <c r="AM33" i="12" s="1"/>
  <c r="AN21" i="12"/>
  <c r="AN33" i="12" s="1"/>
  <c r="AO21" i="12"/>
  <c r="AO33" i="12" s="1"/>
  <c r="AP21" i="12"/>
  <c r="AP33" i="12" s="1"/>
  <c r="AQ21" i="12"/>
  <c r="AQ33" i="12" s="1"/>
  <c r="AR21" i="12"/>
  <c r="AR33" i="12" s="1"/>
  <c r="AS21" i="12"/>
  <c r="AS33" i="12" s="1"/>
  <c r="AT21" i="12"/>
  <c r="AT33" i="12" s="1"/>
  <c r="AU21" i="12"/>
  <c r="AU33" i="12" s="1"/>
  <c r="AV21" i="12"/>
  <c r="AV33" i="12" s="1"/>
  <c r="AW21" i="12"/>
  <c r="AW33" i="12" s="1"/>
  <c r="AX21" i="12"/>
  <c r="AX33" i="12" s="1"/>
  <c r="AY21" i="12"/>
  <c r="AY33" i="12" s="1"/>
  <c r="AZ21" i="12"/>
  <c r="AZ33" i="12" s="1"/>
  <c r="D22" i="12"/>
  <c r="D34" i="12" s="1"/>
  <c r="E22" i="12"/>
  <c r="E34" i="12" s="1"/>
  <c r="F22" i="12"/>
  <c r="F34" i="12" s="1"/>
  <c r="G22" i="12"/>
  <c r="G34" i="12" s="1"/>
  <c r="H22" i="12"/>
  <c r="H34" i="12" s="1"/>
  <c r="I22" i="12"/>
  <c r="I34" i="12" s="1"/>
  <c r="J22" i="12"/>
  <c r="J34" i="12" s="1"/>
  <c r="K22" i="12"/>
  <c r="K34" i="12" s="1"/>
  <c r="L22" i="12"/>
  <c r="L34" i="12" s="1"/>
  <c r="M22" i="12"/>
  <c r="M34" i="12" s="1"/>
  <c r="N22" i="12"/>
  <c r="N34" i="12" s="1"/>
  <c r="O22" i="12"/>
  <c r="O34" i="12" s="1"/>
  <c r="P22" i="12"/>
  <c r="P34" i="12" s="1"/>
  <c r="Q22" i="12"/>
  <c r="Q34" i="12" s="1"/>
  <c r="R22" i="12"/>
  <c r="R34" i="12" s="1"/>
  <c r="S22" i="12"/>
  <c r="S34" i="12" s="1"/>
  <c r="T22" i="12"/>
  <c r="T34" i="12" s="1"/>
  <c r="U22" i="12"/>
  <c r="U34" i="12" s="1"/>
  <c r="V22" i="12"/>
  <c r="V34" i="12" s="1"/>
  <c r="W22" i="12"/>
  <c r="W34" i="12" s="1"/>
  <c r="X22" i="12"/>
  <c r="X34" i="12" s="1"/>
  <c r="Y22" i="12"/>
  <c r="Y34" i="12" s="1"/>
  <c r="Z22" i="12"/>
  <c r="Z34" i="12" s="1"/>
  <c r="AA22" i="12"/>
  <c r="AA34" i="12" s="1"/>
  <c r="AB22" i="12"/>
  <c r="AB34" i="12" s="1"/>
  <c r="AC22" i="12"/>
  <c r="AC34" i="12" s="1"/>
  <c r="AD22" i="12"/>
  <c r="AD34" i="12" s="1"/>
  <c r="AE22" i="12"/>
  <c r="AE34" i="12" s="1"/>
  <c r="AF22" i="12"/>
  <c r="AF34" i="12" s="1"/>
  <c r="AG22" i="12"/>
  <c r="AG34" i="12" s="1"/>
  <c r="AH22" i="12"/>
  <c r="AH34" i="12" s="1"/>
  <c r="AI22" i="12"/>
  <c r="AI34" i="12" s="1"/>
  <c r="AJ22" i="12"/>
  <c r="AJ34" i="12" s="1"/>
  <c r="AK22" i="12"/>
  <c r="AK34" i="12" s="1"/>
  <c r="AL22" i="12"/>
  <c r="AL34" i="12" s="1"/>
  <c r="AM22" i="12"/>
  <c r="AM34" i="12" s="1"/>
  <c r="AN22" i="12"/>
  <c r="AN34" i="12" s="1"/>
  <c r="AO22" i="12"/>
  <c r="AO34" i="12" s="1"/>
  <c r="AP22" i="12"/>
  <c r="AP34" i="12" s="1"/>
  <c r="AQ22" i="12"/>
  <c r="AQ34" i="12" s="1"/>
  <c r="AR22" i="12"/>
  <c r="AR34" i="12" s="1"/>
  <c r="AS22" i="12"/>
  <c r="AS34" i="12" s="1"/>
  <c r="AT22" i="12"/>
  <c r="AT34" i="12" s="1"/>
  <c r="AU22" i="12"/>
  <c r="AU34" i="12" s="1"/>
  <c r="AV22" i="12"/>
  <c r="AV34" i="12" s="1"/>
  <c r="AW22" i="12"/>
  <c r="AW34" i="12" s="1"/>
  <c r="AX22" i="12"/>
  <c r="AX34" i="12" s="1"/>
  <c r="AY22" i="12"/>
  <c r="AY34" i="12" s="1"/>
  <c r="AZ22" i="12"/>
  <c r="AZ34" i="12" s="1"/>
  <c r="D23" i="12"/>
  <c r="D35" i="12" s="1"/>
  <c r="E23" i="12"/>
  <c r="E35" i="12" s="1"/>
  <c r="F23" i="12"/>
  <c r="F35" i="12" s="1"/>
  <c r="G23" i="12"/>
  <c r="G35" i="12" s="1"/>
  <c r="H23" i="12"/>
  <c r="H35" i="12" s="1"/>
  <c r="I23" i="12"/>
  <c r="I35" i="12" s="1"/>
  <c r="J23" i="12"/>
  <c r="J35" i="12" s="1"/>
  <c r="K23" i="12"/>
  <c r="K35" i="12" s="1"/>
  <c r="L23" i="12"/>
  <c r="L35" i="12" s="1"/>
  <c r="M23" i="12"/>
  <c r="M35" i="12" s="1"/>
  <c r="N23" i="12"/>
  <c r="N35" i="12" s="1"/>
  <c r="O23" i="12"/>
  <c r="O35" i="12" s="1"/>
  <c r="P23" i="12"/>
  <c r="P35" i="12" s="1"/>
  <c r="Q23" i="12"/>
  <c r="Q35" i="12" s="1"/>
  <c r="R23" i="12"/>
  <c r="R35" i="12" s="1"/>
  <c r="S23" i="12"/>
  <c r="S35" i="12" s="1"/>
  <c r="T23" i="12"/>
  <c r="T35" i="12" s="1"/>
  <c r="U23" i="12"/>
  <c r="U35" i="12" s="1"/>
  <c r="V23" i="12"/>
  <c r="V35" i="12" s="1"/>
  <c r="W23" i="12"/>
  <c r="W35" i="12" s="1"/>
  <c r="X23" i="12"/>
  <c r="X35" i="12" s="1"/>
  <c r="Y23" i="12"/>
  <c r="Y35" i="12" s="1"/>
  <c r="Z23" i="12"/>
  <c r="Z35" i="12" s="1"/>
  <c r="AA23" i="12"/>
  <c r="AA35" i="12" s="1"/>
  <c r="AB23" i="12"/>
  <c r="AB35" i="12" s="1"/>
  <c r="AC23" i="12"/>
  <c r="AC35" i="12" s="1"/>
  <c r="AD23" i="12"/>
  <c r="AD35" i="12" s="1"/>
  <c r="AE23" i="12"/>
  <c r="AE35" i="12" s="1"/>
  <c r="AF23" i="12"/>
  <c r="AF35" i="12" s="1"/>
  <c r="AG23" i="12"/>
  <c r="AG35" i="12" s="1"/>
  <c r="AH23" i="12"/>
  <c r="AH35" i="12" s="1"/>
  <c r="AI23" i="12"/>
  <c r="AI35" i="12" s="1"/>
  <c r="AJ23" i="12"/>
  <c r="AJ35" i="12" s="1"/>
  <c r="AK23" i="12"/>
  <c r="AK35" i="12" s="1"/>
  <c r="AL23" i="12"/>
  <c r="AL35" i="12" s="1"/>
  <c r="AM23" i="12"/>
  <c r="AM35" i="12" s="1"/>
  <c r="AN23" i="12"/>
  <c r="AN35" i="12" s="1"/>
  <c r="AO23" i="12"/>
  <c r="AO35" i="12" s="1"/>
  <c r="AP23" i="12"/>
  <c r="AP35" i="12" s="1"/>
  <c r="AQ23" i="12"/>
  <c r="AQ35" i="12" s="1"/>
  <c r="AR23" i="12"/>
  <c r="AR35" i="12" s="1"/>
  <c r="AS23" i="12"/>
  <c r="AS35" i="12" s="1"/>
  <c r="AT23" i="12"/>
  <c r="AT35" i="12" s="1"/>
  <c r="AU23" i="12"/>
  <c r="AU35" i="12" s="1"/>
  <c r="AV23" i="12"/>
  <c r="AV35" i="12" s="1"/>
  <c r="AW23" i="12"/>
  <c r="AW35" i="12" s="1"/>
  <c r="AX23" i="12"/>
  <c r="AX35" i="12" s="1"/>
  <c r="AY23" i="12"/>
  <c r="AY35" i="12" s="1"/>
  <c r="AZ23" i="12"/>
  <c r="AZ35" i="12" s="1"/>
  <c r="D24" i="12"/>
  <c r="D36" i="12" s="1"/>
  <c r="E24" i="12"/>
  <c r="E36" i="12" s="1"/>
  <c r="F24" i="12"/>
  <c r="F36" i="12" s="1"/>
  <c r="G24" i="12"/>
  <c r="G36" i="12" s="1"/>
  <c r="H24" i="12"/>
  <c r="H36" i="12" s="1"/>
  <c r="I24" i="12"/>
  <c r="I36" i="12" s="1"/>
  <c r="J24" i="12"/>
  <c r="J36" i="12" s="1"/>
  <c r="K24" i="12"/>
  <c r="K36" i="12" s="1"/>
  <c r="L24" i="12"/>
  <c r="L36" i="12" s="1"/>
  <c r="M24" i="12"/>
  <c r="M36" i="12" s="1"/>
  <c r="N24" i="12"/>
  <c r="N36" i="12" s="1"/>
  <c r="O24" i="12"/>
  <c r="O36" i="12" s="1"/>
  <c r="P24" i="12"/>
  <c r="P36" i="12" s="1"/>
  <c r="Q24" i="12"/>
  <c r="Q36" i="12" s="1"/>
  <c r="R24" i="12"/>
  <c r="R36" i="12" s="1"/>
  <c r="S24" i="12"/>
  <c r="S36" i="12" s="1"/>
  <c r="T24" i="12"/>
  <c r="T36" i="12" s="1"/>
  <c r="U24" i="12"/>
  <c r="U36" i="12" s="1"/>
  <c r="V24" i="12"/>
  <c r="V36" i="12" s="1"/>
  <c r="W24" i="12"/>
  <c r="W36" i="12" s="1"/>
  <c r="X24" i="12"/>
  <c r="X36" i="12" s="1"/>
  <c r="Y24" i="12"/>
  <c r="Y36" i="12" s="1"/>
  <c r="Z24" i="12"/>
  <c r="Z36" i="12" s="1"/>
  <c r="AA24" i="12"/>
  <c r="AA36" i="12" s="1"/>
  <c r="AB24" i="12"/>
  <c r="AB36" i="12" s="1"/>
  <c r="AC24" i="12"/>
  <c r="AC36" i="12" s="1"/>
  <c r="AD24" i="12"/>
  <c r="AD36" i="12" s="1"/>
  <c r="AE24" i="12"/>
  <c r="AE36" i="12" s="1"/>
  <c r="AF24" i="12"/>
  <c r="AF36" i="12" s="1"/>
  <c r="AG24" i="12"/>
  <c r="AG36" i="12" s="1"/>
  <c r="AH24" i="12"/>
  <c r="AH36" i="12" s="1"/>
  <c r="AI24" i="12"/>
  <c r="AI36" i="12" s="1"/>
  <c r="AJ24" i="12"/>
  <c r="AJ36" i="12" s="1"/>
  <c r="AK24" i="12"/>
  <c r="AK36" i="12" s="1"/>
  <c r="AL24" i="12"/>
  <c r="AL36" i="12" s="1"/>
  <c r="AM24" i="12"/>
  <c r="AM36" i="12" s="1"/>
  <c r="AN24" i="12"/>
  <c r="AN36" i="12" s="1"/>
  <c r="AO24" i="12"/>
  <c r="AO36" i="12" s="1"/>
  <c r="AP24" i="12"/>
  <c r="AP36" i="12" s="1"/>
  <c r="AQ24" i="12"/>
  <c r="AQ36" i="12" s="1"/>
  <c r="AR24" i="12"/>
  <c r="AR36" i="12" s="1"/>
  <c r="AS24" i="12"/>
  <c r="AS36" i="12" s="1"/>
  <c r="AT24" i="12"/>
  <c r="AT36" i="12" s="1"/>
  <c r="AU24" i="12"/>
  <c r="AU36" i="12" s="1"/>
  <c r="AV24" i="12"/>
  <c r="AV36" i="12" s="1"/>
  <c r="AW24" i="12"/>
  <c r="AW36" i="12" s="1"/>
  <c r="AX24" i="12"/>
  <c r="AX36" i="12" s="1"/>
  <c r="AY24" i="12"/>
  <c r="AY36" i="12" s="1"/>
  <c r="AZ24" i="12"/>
  <c r="AZ36" i="12" s="1"/>
  <c r="D25" i="12"/>
  <c r="D37" i="12" s="1"/>
  <c r="E25" i="12"/>
  <c r="E37" i="12" s="1"/>
  <c r="F25" i="12"/>
  <c r="F37" i="12" s="1"/>
  <c r="G25" i="12"/>
  <c r="G37" i="12" s="1"/>
  <c r="H25" i="12"/>
  <c r="H37" i="12" s="1"/>
  <c r="I25" i="12"/>
  <c r="I37" i="12" s="1"/>
  <c r="J25" i="12"/>
  <c r="J37" i="12" s="1"/>
  <c r="K25" i="12"/>
  <c r="K37" i="12" s="1"/>
  <c r="L25" i="12"/>
  <c r="L37" i="12" s="1"/>
  <c r="M25" i="12"/>
  <c r="M37" i="12" s="1"/>
  <c r="N25" i="12"/>
  <c r="N37" i="12" s="1"/>
  <c r="O25" i="12"/>
  <c r="O37" i="12" s="1"/>
  <c r="P25" i="12"/>
  <c r="P37" i="12" s="1"/>
  <c r="Q25" i="12"/>
  <c r="Q37" i="12" s="1"/>
  <c r="R25" i="12"/>
  <c r="R37" i="12" s="1"/>
  <c r="S25" i="12"/>
  <c r="S37" i="12" s="1"/>
  <c r="T25" i="12"/>
  <c r="T37" i="12" s="1"/>
  <c r="U25" i="12"/>
  <c r="U37" i="12" s="1"/>
  <c r="V25" i="12"/>
  <c r="V37" i="12" s="1"/>
  <c r="W25" i="12"/>
  <c r="W37" i="12" s="1"/>
  <c r="X25" i="12"/>
  <c r="X37" i="12" s="1"/>
  <c r="Y25" i="12"/>
  <c r="Y37" i="12" s="1"/>
  <c r="Z25" i="12"/>
  <c r="Z37" i="12" s="1"/>
  <c r="AA25" i="12"/>
  <c r="AA37" i="12" s="1"/>
  <c r="AB25" i="12"/>
  <c r="AB37" i="12" s="1"/>
  <c r="AC25" i="12"/>
  <c r="AC37" i="12" s="1"/>
  <c r="AD25" i="12"/>
  <c r="AD37" i="12" s="1"/>
  <c r="AE25" i="12"/>
  <c r="AE37" i="12" s="1"/>
  <c r="AF25" i="12"/>
  <c r="AF37" i="12" s="1"/>
  <c r="AG25" i="12"/>
  <c r="AG37" i="12" s="1"/>
  <c r="AH25" i="12"/>
  <c r="AH37" i="12" s="1"/>
  <c r="AI25" i="12"/>
  <c r="AI37" i="12" s="1"/>
  <c r="AJ25" i="12"/>
  <c r="AJ37" i="12" s="1"/>
  <c r="AK25" i="12"/>
  <c r="AK37" i="12" s="1"/>
  <c r="AL25" i="12"/>
  <c r="AL37" i="12" s="1"/>
  <c r="AM25" i="12"/>
  <c r="AM37" i="12" s="1"/>
  <c r="AN25" i="12"/>
  <c r="AN37" i="12" s="1"/>
  <c r="AO25" i="12"/>
  <c r="AO37" i="12" s="1"/>
  <c r="AP25" i="12"/>
  <c r="AP37" i="12" s="1"/>
  <c r="AQ25" i="12"/>
  <c r="AQ37" i="12" s="1"/>
  <c r="AR25" i="12"/>
  <c r="AR37" i="12" s="1"/>
  <c r="AS25" i="12"/>
  <c r="AS37" i="12" s="1"/>
  <c r="AT25" i="12"/>
  <c r="AT37" i="12" s="1"/>
  <c r="AU25" i="12"/>
  <c r="AU37" i="12" s="1"/>
  <c r="AV25" i="12"/>
  <c r="AV37" i="12" s="1"/>
  <c r="AW25" i="12"/>
  <c r="AW37" i="12" s="1"/>
  <c r="AX25" i="12"/>
  <c r="AX37" i="12" s="1"/>
  <c r="AY25" i="12"/>
  <c r="AY37" i="12" s="1"/>
  <c r="AZ25" i="12"/>
  <c r="AZ37" i="12" s="1"/>
  <c r="D26" i="12"/>
  <c r="D38" i="12" s="1"/>
  <c r="E26" i="12"/>
  <c r="E38" i="12" s="1"/>
  <c r="F26" i="12"/>
  <c r="F38" i="12" s="1"/>
  <c r="G26" i="12"/>
  <c r="G38" i="12" s="1"/>
  <c r="H26" i="12"/>
  <c r="H38" i="12" s="1"/>
  <c r="I26" i="12"/>
  <c r="I38" i="12" s="1"/>
  <c r="J26" i="12"/>
  <c r="J38" i="12" s="1"/>
  <c r="K26" i="12"/>
  <c r="K38" i="12" s="1"/>
  <c r="L26" i="12"/>
  <c r="L38" i="12" s="1"/>
  <c r="M26" i="12"/>
  <c r="M38" i="12" s="1"/>
  <c r="N26" i="12"/>
  <c r="N38" i="12" s="1"/>
  <c r="O26" i="12"/>
  <c r="O38" i="12" s="1"/>
  <c r="P26" i="12"/>
  <c r="P38" i="12" s="1"/>
  <c r="Q26" i="12"/>
  <c r="Q38" i="12" s="1"/>
  <c r="R26" i="12"/>
  <c r="R38" i="12" s="1"/>
  <c r="S26" i="12"/>
  <c r="S38" i="12" s="1"/>
  <c r="T26" i="12"/>
  <c r="T38" i="12" s="1"/>
  <c r="U26" i="12"/>
  <c r="U38" i="12" s="1"/>
  <c r="V26" i="12"/>
  <c r="V38" i="12" s="1"/>
  <c r="W26" i="12"/>
  <c r="W38" i="12" s="1"/>
  <c r="X26" i="12"/>
  <c r="X38" i="12" s="1"/>
  <c r="Y26" i="12"/>
  <c r="Y38" i="12" s="1"/>
  <c r="Z26" i="12"/>
  <c r="Z38" i="12" s="1"/>
  <c r="AA26" i="12"/>
  <c r="AA38" i="12" s="1"/>
  <c r="AB26" i="12"/>
  <c r="AB38" i="12" s="1"/>
  <c r="AC26" i="12"/>
  <c r="AC38" i="12" s="1"/>
  <c r="AD26" i="12"/>
  <c r="AD38" i="12" s="1"/>
  <c r="AE26" i="12"/>
  <c r="AE38" i="12" s="1"/>
  <c r="AF26" i="12"/>
  <c r="AF38" i="12" s="1"/>
  <c r="AG26" i="12"/>
  <c r="AG38" i="12" s="1"/>
  <c r="AH26" i="12"/>
  <c r="AH38" i="12" s="1"/>
  <c r="AI26" i="12"/>
  <c r="AI38" i="12" s="1"/>
  <c r="AJ26" i="12"/>
  <c r="AJ38" i="12" s="1"/>
  <c r="AK26" i="12"/>
  <c r="AK38" i="12" s="1"/>
  <c r="AL26" i="12"/>
  <c r="AL38" i="12" s="1"/>
  <c r="AM26" i="12"/>
  <c r="AM38" i="12" s="1"/>
  <c r="AN26" i="12"/>
  <c r="AN38" i="12" s="1"/>
  <c r="AO26" i="12"/>
  <c r="AO38" i="12" s="1"/>
  <c r="AP26" i="12"/>
  <c r="AP38" i="12" s="1"/>
  <c r="AQ26" i="12"/>
  <c r="AQ38" i="12" s="1"/>
  <c r="AR26" i="12"/>
  <c r="AR38" i="12" s="1"/>
  <c r="AS26" i="12"/>
  <c r="AS38" i="12" s="1"/>
  <c r="AT26" i="12"/>
  <c r="AT38" i="12" s="1"/>
  <c r="AU26" i="12"/>
  <c r="AU38" i="12" s="1"/>
  <c r="AV26" i="12"/>
  <c r="AV38" i="12" s="1"/>
  <c r="AW26" i="12"/>
  <c r="AW38" i="12" s="1"/>
  <c r="AX26" i="12"/>
  <c r="AX38" i="12" s="1"/>
  <c r="AY26" i="12"/>
  <c r="AY38" i="12" s="1"/>
  <c r="C20" i="12"/>
  <c r="C21" i="12"/>
  <c r="C22" i="12"/>
  <c r="C23" i="12"/>
  <c r="C24" i="12"/>
  <c r="C25" i="12"/>
  <c r="C26" i="12"/>
  <c r="C19" i="12"/>
  <c r="C19" i="1" l="1"/>
  <c r="BC5" i="12"/>
  <c r="BC6" i="12"/>
  <c r="BC7" i="12"/>
  <c r="BC8" i="12"/>
  <c r="BC9" i="12"/>
  <c r="BC10" i="12"/>
  <c r="BC11" i="12"/>
  <c r="AL16" i="12"/>
  <c r="AM15" i="12" s="1"/>
  <c r="AN15" i="12" s="1"/>
  <c r="AO15" i="12" s="1"/>
  <c r="AP15" i="12" s="1"/>
  <c r="AQ15" i="12" s="1"/>
  <c r="AR15" i="12" s="1"/>
  <c r="AS15" i="12" s="1"/>
  <c r="AT15" i="12" s="1"/>
  <c r="AU15" i="12" s="1"/>
  <c r="AV15" i="12" s="1"/>
  <c r="AW15" i="12" s="1"/>
  <c r="AX15" i="12" s="1"/>
  <c r="AY15" i="12" s="1"/>
  <c r="AZ15" i="12" s="1"/>
  <c r="BB7" i="12" s="1"/>
  <c r="BB4" i="12" l="1"/>
  <c r="BB8" i="12"/>
  <c r="BB5" i="12"/>
  <c r="BB10" i="12"/>
  <c r="BB6" i="12"/>
  <c r="BB11" i="12"/>
  <c r="BB9" i="12"/>
  <c r="AL15" i="12"/>
  <c r="BA32" i="12" l="1"/>
  <c r="BA35" i="12" l="1"/>
  <c r="BA31" i="12"/>
  <c r="BA38" i="12"/>
  <c r="BA34" i="12"/>
  <c r="BA36" i="12"/>
  <c r="BA33" i="12"/>
  <c r="BA37" i="12"/>
  <c r="F16" i="10" l="1"/>
  <c r="F17" i="10"/>
  <c r="F18" i="10"/>
  <c r="F19" i="10"/>
  <c r="F20" i="10"/>
  <c r="F21" i="10"/>
  <c r="F22" i="10"/>
  <c r="F15" i="10"/>
  <c r="F29" i="10" s="1"/>
  <c r="E16" i="10"/>
  <c r="E17" i="10"/>
  <c r="E18" i="10"/>
  <c r="E19" i="10"/>
  <c r="E20" i="10"/>
  <c r="E21" i="10"/>
  <c r="E22" i="10"/>
  <c r="D15" i="10"/>
  <c r="D16" i="10"/>
  <c r="D17" i="10"/>
  <c r="D18" i="10"/>
  <c r="D19" i="10"/>
  <c r="D20" i="10"/>
  <c r="D21" i="10"/>
  <c r="D22" i="10"/>
  <c r="C16" i="10"/>
  <c r="C17" i="10"/>
  <c r="C19" i="10"/>
  <c r="C20" i="10"/>
  <c r="C21" i="10"/>
  <c r="C22" i="10"/>
  <c r="C24" i="10" s="1"/>
  <c r="D24" i="10" s="1"/>
  <c r="E36" i="10" l="1"/>
  <c r="D36" i="10"/>
  <c r="C29" i="10"/>
  <c r="D32" i="10"/>
  <c r="E32" i="10"/>
  <c r="F33" i="10"/>
  <c r="C36" i="10"/>
  <c r="D35" i="10"/>
  <c r="E35" i="10"/>
  <c r="F36" i="10"/>
  <c r="C35" i="10"/>
  <c r="C31" i="10"/>
  <c r="D34" i="10"/>
  <c r="D30" i="10"/>
  <c r="E34" i="10"/>
  <c r="E30" i="10"/>
  <c r="F35" i="10"/>
  <c r="F31" i="10"/>
  <c r="C33" i="10"/>
  <c r="C32" i="10"/>
  <c r="D31" i="10"/>
  <c r="E31" i="10"/>
  <c r="F32" i="10"/>
  <c r="C34" i="10"/>
  <c r="C30" i="10"/>
  <c r="D33" i="10"/>
  <c r="D29" i="10"/>
  <c r="E33" i="10"/>
  <c r="E29" i="10"/>
  <c r="F34" i="10"/>
  <c r="F30" i="10"/>
  <c r="D7" i="9" l="1"/>
  <c r="E7" i="9"/>
  <c r="F7" i="9"/>
  <c r="G7" i="9"/>
  <c r="H7" i="9"/>
  <c r="I7" i="9"/>
  <c r="J7" i="9"/>
  <c r="K7" i="9"/>
  <c r="L7" i="9"/>
  <c r="M7" i="9"/>
  <c r="N7" i="9"/>
  <c r="O7" i="9"/>
  <c r="P7" i="9"/>
  <c r="Q7" i="9"/>
  <c r="R7" i="9"/>
  <c r="S7" i="9"/>
  <c r="T7" i="9"/>
  <c r="U7" i="9"/>
  <c r="V7" i="9"/>
  <c r="W7" i="9"/>
  <c r="X7" i="9"/>
  <c r="Y7" i="9"/>
  <c r="Z7" i="9"/>
  <c r="AA7" i="9"/>
  <c r="AB7" i="9"/>
  <c r="AC7" i="9"/>
  <c r="AD7" i="9"/>
  <c r="AE7" i="9"/>
  <c r="AF7" i="9"/>
  <c r="AG7" i="9"/>
  <c r="AH7" i="9"/>
  <c r="AI7" i="9"/>
  <c r="AJ7" i="9"/>
  <c r="AK7" i="9"/>
  <c r="AL7" i="9"/>
  <c r="AM7" i="9"/>
  <c r="AN7" i="9"/>
  <c r="AO7" i="9"/>
  <c r="AP7" i="9"/>
  <c r="AQ7" i="9"/>
  <c r="AR7" i="9"/>
  <c r="AS7" i="9"/>
  <c r="AT7" i="9"/>
  <c r="AU7" i="9"/>
  <c r="AV7" i="9"/>
  <c r="AW7" i="9"/>
  <c r="AX7" i="9"/>
  <c r="AY7" i="9"/>
  <c r="AZ7" i="9"/>
  <c r="C7" i="9"/>
  <c r="C18" i="1" l="1"/>
</calcChain>
</file>

<file path=xl/sharedStrings.xml><?xml version="1.0" encoding="utf-8"?>
<sst xmlns="http://schemas.openxmlformats.org/spreadsheetml/2006/main" count="1863" uniqueCount="406">
  <si>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</si>
  <si>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</si>
  <si>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</si>
  <si>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</si>
  <si>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</si>
  <si>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</si>
  <si>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</si>
  <si>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</si>
  <si>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</si>
  <si>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</si>
  <si>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</si>
  <si>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</si>
  <si>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</si>
  <si>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</si>
  <si>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Rate Increases</t>
  </si>
  <si>
    <t>LCA/MH</t>
  </si>
  <si>
    <t>I-231</t>
  </si>
  <si>
    <t xml:space="preserve">Source: </t>
  </si>
  <si>
    <t>Year Ending March</t>
  </si>
  <si>
    <t>Electric Rate Increases</t>
  </si>
  <si>
    <t>Net Income</t>
  </si>
  <si>
    <t>Retained Earning</t>
  </si>
  <si>
    <t>Debit/Equity Ratio</t>
  </si>
  <si>
    <t>Interest Coverage Ratio</t>
  </si>
  <si>
    <t>Capital Coverage Ratio</t>
  </si>
  <si>
    <t>-</t>
  </si>
  <si>
    <t>REVENUES</t>
  </si>
  <si>
    <t>General Consumers Revenue at approved rates</t>
  </si>
  <si>
    <t>Additional General Consumers Revenue</t>
  </si>
  <si>
    <t>Extraprovincial</t>
  </si>
  <si>
    <t>Other</t>
  </si>
  <si>
    <t>Total Revenue</t>
  </si>
  <si>
    <t>EXPENSES</t>
  </si>
  <si>
    <t>Operating and Administrative</t>
  </si>
  <si>
    <t>Finance Expense</t>
  </si>
  <si>
    <t>Depreciation and Amortization</t>
  </si>
  <si>
    <t>Water Rentals and Assessments</t>
  </si>
  <si>
    <t>Fuel and Power Purchased</t>
  </si>
  <si>
    <t>Capital and Other Taxes</t>
  </si>
  <si>
    <t>Corporate Allocation</t>
  </si>
  <si>
    <t>Total Expenses</t>
  </si>
  <si>
    <t>Non-Controlling Interest</t>
  </si>
  <si>
    <t>Additional General Consumers Revenue Percent Increase</t>
  </si>
  <si>
    <t>Cumulative General Consumers Revenue Percent Increase</t>
  </si>
  <si>
    <t>Debt Ratio</t>
  </si>
  <si>
    <t>PROJECTED BALANCE SHEET</t>
  </si>
  <si>
    <t>ASSETS</t>
  </si>
  <si>
    <t>Plant in Service</t>
  </si>
  <si>
    <t>Accumulated Depreciation</t>
  </si>
  <si>
    <t>Net Plant in Service</t>
  </si>
  <si>
    <t>Construction in Progress</t>
  </si>
  <si>
    <t>Current and Other Assets</t>
  </si>
  <si>
    <t>Goodwill and Intangible Assets</t>
  </si>
  <si>
    <t>Regulated Assets</t>
  </si>
  <si>
    <t>Total Assets</t>
  </si>
  <si>
    <t>LIABILITIES AND EQUITY</t>
  </si>
  <si>
    <t>Long Term Debt</t>
  </si>
  <si>
    <t>Current and Other Liabilities</t>
  </si>
  <si>
    <t>Contributions in Aid of Construction</t>
  </si>
  <si>
    <t>Retained Earnings</t>
  </si>
  <si>
    <t>Accumulated Other Comprehensive Income</t>
  </si>
  <si>
    <t>Total Liabilities and Equity</t>
  </si>
  <si>
    <t>PROJECTED CASH FLOW STATEMENT</t>
  </si>
  <si>
    <t>OPERATING ACTIVITIES</t>
  </si>
  <si>
    <t>Cash Receipts from Customers</t>
  </si>
  <si>
    <t>Cash Paid to Suppliers and Employees</t>
  </si>
  <si>
    <t>Interest Paid</t>
  </si>
  <si>
    <t>Interest Received</t>
  </si>
  <si>
    <t>Cash from Operating Activities</t>
  </si>
  <si>
    <t>FINANCING ACTIVITIES</t>
  </si>
  <si>
    <t>Proceeds from Long Term Debt</t>
  </si>
  <si>
    <t>Sinking Fund Withdrawals</t>
  </si>
  <si>
    <t>Retirement of Long Term Debt</t>
  </si>
  <si>
    <t>Other Financing Activities</t>
  </si>
  <si>
    <t>Cash from Financing Activities</t>
  </si>
  <si>
    <t>INVESTING ACTIVITIES</t>
  </si>
  <si>
    <t>Property Plant and Equipment net of contributions</t>
  </si>
  <si>
    <t>Sinking Fund Payment</t>
  </si>
  <si>
    <t>Other Investing Activities</t>
  </si>
  <si>
    <t>Cash from Investing Activities</t>
  </si>
  <si>
    <t>Net Increase (Decrease) in Cash</t>
  </si>
  <si>
    <t>Cash at Beginning of Year</t>
  </si>
  <si>
    <t>Cash at End of Year</t>
  </si>
  <si>
    <t>Income Statement</t>
  </si>
  <si>
    <t>Other Metrics</t>
  </si>
  <si>
    <t>Plan #</t>
  </si>
  <si>
    <t>Development Plan Short Name</t>
  </si>
  <si>
    <t>Cumulative Nominal Rate Increases at 2031/32</t>
  </si>
  <si>
    <t>All Gas</t>
  </si>
  <si>
    <t>Gas/C26</t>
  </si>
  <si>
    <t>K22/Gas</t>
  </si>
  <si>
    <t>K19/Gas/250</t>
  </si>
  <si>
    <t>K19/C25/250</t>
  </si>
  <si>
    <t>K19/C31/750</t>
  </si>
  <si>
    <t>K19/Gas/750</t>
  </si>
  <si>
    <t>K19/C25/750</t>
  </si>
  <si>
    <t>Preferred Plan</t>
  </si>
  <si>
    <t>Pathway</t>
  </si>
  <si>
    <t>Interconection</t>
  </si>
  <si>
    <t>No New Interconnection</t>
  </si>
  <si>
    <t>250 MW Interconnection</t>
  </si>
  <si>
    <t>750 MW Interconnection</t>
  </si>
  <si>
    <t>For the year ended March 31</t>
  </si>
  <si>
    <t>[Original]</t>
  </si>
  <si>
    <t>Total Consumers Revenue</t>
  </si>
  <si>
    <t>49 years</t>
  </si>
  <si>
    <t>35 years</t>
  </si>
  <si>
    <r>
      <t xml:space="preserve">Rate changes </t>
    </r>
    <r>
      <rPr>
        <sz val="12"/>
        <color theme="1"/>
        <rFont val="Wingdings"/>
        <charset val="2"/>
      </rPr>
      <t>à</t>
    </r>
    <r>
      <rPr>
        <sz val="12"/>
        <color theme="1"/>
        <rFont val="Book Antiqua"/>
        <family val="1"/>
      </rPr>
      <t xml:space="preserve"> Net Income </t>
    </r>
    <r>
      <rPr>
        <sz val="12"/>
        <color theme="1"/>
        <rFont val="Wingdings"/>
        <charset val="2"/>
      </rPr>
      <t>à</t>
    </r>
    <r>
      <rPr>
        <sz val="12"/>
        <color theme="1"/>
        <rFont val="Book Antiqua"/>
        <family val="1"/>
      </rPr>
      <t xml:space="preserve"> Retained Earnings </t>
    </r>
    <r>
      <rPr>
        <sz val="12"/>
        <color theme="1"/>
        <rFont val="Wingdings"/>
        <charset val="2"/>
      </rPr>
      <t>à</t>
    </r>
    <r>
      <rPr>
        <sz val="12"/>
        <color theme="1"/>
        <rFont val="Book Antiqua"/>
        <family val="1"/>
      </rPr>
      <t xml:space="preserve"> D/E Ratio</t>
    </r>
  </si>
  <si>
    <r>
      <t xml:space="preserve">Capital costs </t>
    </r>
    <r>
      <rPr>
        <sz val="12"/>
        <color theme="1"/>
        <rFont val="Wingdings"/>
        <charset val="2"/>
      </rPr>
      <t>à</t>
    </r>
    <r>
      <rPr>
        <sz val="12"/>
        <color theme="1"/>
        <rFont val="Book Antiqua"/>
        <family val="1"/>
      </rPr>
      <t xml:space="preserve"> Net Debt </t>
    </r>
    <r>
      <rPr>
        <sz val="12"/>
        <color theme="1"/>
        <rFont val="Wingdings"/>
        <charset val="2"/>
      </rPr>
      <t>à</t>
    </r>
    <r>
      <rPr>
        <sz val="12"/>
        <color theme="1"/>
        <rFont val="Book Antiqua"/>
        <family val="1"/>
      </rPr>
      <t xml:space="preserve"> D/E Ratio</t>
    </r>
  </si>
  <si>
    <r>
      <t xml:space="preserve">Net Debt </t>
    </r>
    <r>
      <rPr>
        <sz val="12"/>
        <color theme="1"/>
        <rFont val="Wingdings"/>
        <charset val="2"/>
      </rPr>
      <t>à</t>
    </r>
    <r>
      <rPr>
        <sz val="12"/>
        <color theme="1"/>
        <rFont val="Book Antiqua"/>
        <family val="1"/>
      </rPr>
      <t xml:space="preserve"> Finance Expense </t>
    </r>
    <r>
      <rPr>
        <sz val="12"/>
        <color theme="1"/>
        <rFont val="Wingdings"/>
        <charset val="2"/>
      </rPr>
      <t>à</t>
    </r>
    <r>
      <rPr>
        <sz val="12"/>
        <color theme="1"/>
        <rFont val="Book Antiqua"/>
        <family val="1"/>
      </rPr>
      <t xml:space="preserve"> Interest Coverage Ratio</t>
    </r>
  </si>
  <si>
    <r>
      <t xml:space="preserve">Export Sales </t>
    </r>
    <r>
      <rPr>
        <sz val="12"/>
        <color theme="1"/>
        <rFont val="Wingdings"/>
        <charset val="2"/>
      </rPr>
      <t>à</t>
    </r>
    <r>
      <rPr>
        <sz val="12"/>
        <color theme="1"/>
        <rFont val="Book Antiqua"/>
        <family val="1"/>
      </rPr>
      <t xml:space="preserve"> Extraprovincial Revenues </t>
    </r>
    <r>
      <rPr>
        <sz val="12"/>
        <color theme="1"/>
        <rFont val="Wingdings"/>
        <charset val="2"/>
      </rPr>
      <t>à</t>
    </r>
    <r>
      <rPr>
        <sz val="12"/>
        <color theme="1"/>
        <rFont val="Book Antiqua"/>
        <family val="1"/>
      </rPr>
      <t xml:space="preserve"> Net Income</t>
    </r>
  </si>
  <si>
    <r>
      <t xml:space="preserve">Natural gas price </t>
    </r>
    <r>
      <rPr>
        <sz val="12"/>
        <color theme="1"/>
        <rFont val="Wingdings"/>
        <charset val="2"/>
      </rPr>
      <t>à</t>
    </r>
    <r>
      <rPr>
        <sz val="12"/>
        <color theme="1"/>
        <rFont val="Book Antiqua"/>
        <family val="1"/>
      </rPr>
      <t xml:space="preserve"> Export (electric) prices </t>
    </r>
    <r>
      <rPr>
        <sz val="12"/>
        <color theme="1"/>
        <rFont val="Wingdings"/>
        <charset val="2"/>
      </rPr>
      <t>à</t>
    </r>
    <r>
      <rPr>
        <sz val="12"/>
        <color theme="1"/>
        <rFont val="Book Antiqua"/>
        <family val="1"/>
      </rPr>
      <t xml:space="preserve"> Extraprovincial Revenues</t>
    </r>
  </si>
  <si>
    <r>
      <t xml:space="preserve">Natural gas price </t>
    </r>
    <r>
      <rPr>
        <sz val="12"/>
        <color theme="1"/>
        <rFont val="Wingdings"/>
        <charset val="2"/>
      </rPr>
      <t>à</t>
    </r>
    <r>
      <rPr>
        <sz val="12"/>
        <color theme="1"/>
        <rFont val="Book Antiqua"/>
        <family val="1"/>
      </rPr>
      <t xml:space="preserve"> Fuel and Power Purchased Expense </t>
    </r>
    <r>
      <rPr>
        <sz val="12"/>
        <color theme="1"/>
        <rFont val="Wingdings"/>
        <charset val="2"/>
      </rPr>
      <t>à</t>
    </r>
    <r>
      <rPr>
        <sz val="12"/>
        <color theme="1"/>
        <rFont val="Book Antiqua"/>
        <family val="1"/>
      </rPr>
      <t>Net Income</t>
    </r>
  </si>
  <si>
    <t>K19/C25/750 (Preferred)</t>
  </si>
  <si>
    <t>NPV</t>
  </si>
  <si>
    <t>DR Ref</t>
  </si>
  <si>
    <t>50 Years</t>
  </si>
  <si>
    <t>20 Years</t>
  </si>
  <si>
    <t>REF</t>
  </si>
  <si>
    <t>K22 Gas</t>
  </si>
  <si>
    <t>Gas C26</t>
  </si>
  <si>
    <t>K19 Gas 250 MW</t>
  </si>
  <si>
    <t>K19 C25 250 MW</t>
  </si>
  <si>
    <t>K19 Sales C25 750MW</t>
  </si>
  <si>
    <t>K19 Imp C31 750 MW</t>
  </si>
  <si>
    <t>K19 Imp Gas 750 MW</t>
  </si>
  <si>
    <t>General Consumers</t>
  </si>
  <si>
    <t>Revenue at Approved Rates</t>
  </si>
  <si>
    <t>Residential Bills @750 kWh per month</t>
  </si>
  <si>
    <t xml:space="preserve"> </t>
  </si>
  <si>
    <t>Rate Increases Normalized to One (including approved rate increase)</t>
  </si>
  <si>
    <t>Including base case revenue increases</t>
  </si>
  <si>
    <t>CAGR</t>
  </si>
  <si>
    <t>Cumulative Nominal Rate Increases at 2061/62</t>
  </si>
  <si>
    <t>Even-Annual Rate Increases (2012/113 to 2032)</t>
  </si>
  <si>
    <t>Even-Annual Rate Increases (2012/13 to 2061/62)</t>
  </si>
  <si>
    <t>Total Revenues</t>
  </si>
  <si>
    <t>2004-2014</t>
  </si>
  <si>
    <t>Low</t>
  </si>
  <si>
    <t>50 Year</t>
  </si>
  <si>
    <t>20 Year</t>
  </si>
  <si>
    <t>35 Year</t>
  </si>
  <si>
    <t>40 Year</t>
  </si>
  <si>
    <t>Solve for Reaching 75% debt by target year, then 1.2 interest coverage ratio remaining years.</t>
  </si>
  <si>
    <t>50-yr NPV of Additional General Consumers' Revenue</t>
  </si>
  <si>
    <t>K19 Sales C25 750MW (Preferred)</t>
  </si>
  <si>
    <t>50-yr NPV of Additional General Consumers' Revenue Compared to Preferred Plan</t>
  </si>
  <si>
    <t>Even-Annual Increase, 2014 to year of target 75% d/e</t>
  </si>
  <si>
    <t>Solve for Reaching 75% debt by 2032, then 1.2 vs 1.5 interest coverage ratio remaining years.</t>
  </si>
  <si>
    <t>1.2 int cov ratio</t>
  </si>
  <si>
    <t>1.5 int cov ratio</t>
  </si>
  <si>
    <t/>
  </si>
  <si>
    <t>GWh</t>
  </si>
  <si>
    <t xml:space="preserve">All Gas </t>
  </si>
  <si>
    <t xml:space="preserve">K22Gas </t>
  </si>
  <si>
    <t xml:space="preserve">K19 Gas 250 MW </t>
  </si>
  <si>
    <t xml:space="preserve">K19 C25250 MW </t>
  </si>
  <si>
    <t xml:space="preserve">K19 Sales C25750 MW </t>
  </si>
  <si>
    <t xml:space="preserve">K19 Imp C31750 MW </t>
  </si>
  <si>
    <t xml:space="preserve">K19 Imp Gas 750 MW </t>
  </si>
  <si>
    <t>MH Hydraulic Generation</t>
  </si>
  <si>
    <t>MH Thermal Generation</t>
  </si>
  <si>
    <t>Purchased Energy</t>
  </si>
  <si>
    <t>Total Supply Volumes:</t>
  </si>
  <si>
    <t>DR</t>
  </si>
  <si>
    <t>LCOE (Using Revenue Data)</t>
  </si>
  <si>
    <t>Sunk Costs</t>
  </si>
  <si>
    <t>See Response from MIPUG/MH 1-003c</t>
  </si>
  <si>
    <t>% Breakout</t>
  </si>
  <si>
    <t>Differences from 2013</t>
  </si>
  <si>
    <t>Total</t>
  </si>
  <si>
    <t>O&amp;M</t>
  </si>
  <si>
    <t>Finance</t>
  </si>
  <si>
    <t>Depreciation &amp; Amortization</t>
  </si>
  <si>
    <t>Water Rentals &amp; Assessments</t>
  </si>
  <si>
    <t>Fuel &amp; Power Purchased</t>
  </si>
  <si>
    <t>Capital &amp; Other Taxes</t>
  </si>
  <si>
    <t>A</t>
  </si>
  <si>
    <t>G</t>
  </si>
  <si>
    <t>N</t>
  </si>
  <si>
    <t>M</t>
  </si>
  <si>
    <t>D</t>
  </si>
  <si>
    <t>F</t>
  </si>
  <si>
    <t>O</t>
  </si>
  <si>
    <t>J</t>
  </si>
  <si>
    <t>Energy Prices</t>
  </si>
  <si>
    <t>Discount Rates</t>
  </si>
  <si>
    <t>Capital Costs</t>
  </si>
  <si>
    <t>Scenario Probabilities</t>
  </si>
  <si>
    <t>LOW</t>
  </si>
  <si>
    <t>HIGH</t>
  </si>
  <si>
    <t>LLH</t>
  </si>
  <si>
    <t>LLR</t>
  </si>
  <si>
    <t>LLL</t>
  </si>
  <si>
    <t>LRH</t>
  </si>
  <si>
    <t>LRR</t>
  </si>
  <si>
    <t>LRL</t>
  </si>
  <si>
    <t>LLRL</t>
  </si>
  <si>
    <t>LHH</t>
  </si>
  <si>
    <t>LHR</t>
  </si>
  <si>
    <t>LHL</t>
  </si>
  <si>
    <t>RLH</t>
  </si>
  <si>
    <t>RLR</t>
  </si>
  <si>
    <t>RLL</t>
  </si>
  <si>
    <t>RRH</t>
  </si>
  <si>
    <t>RRR</t>
  </si>
  <si>
    <t>RRL</t>
  </si>
  <si>
    <t>RHH</t>
  </si>
  <si>
    <t>RHR</t>
  </si>
  <si>
    <t>RHL</t>
  </si>
  <si>
    <t>HLH</t>
  </si>
  <si>
    <t>HLR</t>
  </si>
  <si>
    <t>HLL</t>
  </si>
  <si>
    <t>HRH</t>
  </si>
  <si>
    <t>HRR</t>
  </si>
  <si>
    <t>HRL</t>
  </si>
  <si>
    <t>HHH</t>
  </si>
  <si>
    <t>HHR</t>
  </si>
  <si>
    <t>HHL</t>
  </si>
  <si>
    <t>WA</t>
  </si>
  <si>
    <t>NPV of Rate Increases</t>
  </si>
  <si>
    <t>Rank</t>
  </si>
  <si>
    <t>n/a</t>
  </si>
  <si>
    <t>Expected Value of NPV</t>
  </si>
  <si>
    <t>\</t>
  </si>
  <si>
    <t>Note: nominal discount rate used</t>
  </si>
  <si>
    <t>Relative to 2013</t>
  </si>
  <si>
    <t>No Sunk Costs:</t>
  </si>
  <si>
    <t>Expenses</t>
  </si>
  <si>
    <t>Figure 19</t>
  </si>
  <si>
    <t>Figure 20</t>
  </si>
  <si>
    <t>Figure 21</t>
  </si>
  <si>
    <t>StDev</t>
  </si>
  <si>
    <t>Mean of Sums</t>
  </si>
  <si>
    <t>Dep &amp; Amort</t>
  </si>
  <si>
    <t>Water Rental &amp; Asss</t>
  </si>
  <si>
    <t>Even-Annual Rate Increases (2012/13 to 2031/32)</t>
  </si>
  <si>
    <t>With Sunk Costs</t>
  </si>
  <si>
    <t>No Sunk Costs</t>
  </si>
  <si>
    <t xml:space="preserve">With Sunk Costs </t>
  </si>
  <si>
    <t>Figure 25</t>
  </si>
  <si>
    <t>Spread</t>
  </si>
  <si>
    <t>$MM</t>
  </si>
  <si>
    <t>Low (30%)</t>
  </si>
  <si>
    <t>Low (15%)</t>
  </si>
  <si>
    <t>High (30%)</t>
  </si>
  <si>
    <t>Ref (50%)</t>
  </si>
  <si>
    <t>Low (20%)</t>
  </si>
  <si>
    <t>High (35%)</t>
  </si>
  <si>
    <t>Ref (55%)</t>
  </si>
  <si>
    <t>High (15%)</t>
  </si>
  <si>
    <t>Total Manitoba Domestic Energy Sales @ meter</t>
  </si>
  <si>
    <t>$/MWh</t>
  </si>
  <si>
    <t>K19 Sales C25750 MW (Preferred)</t>
  </si>
  <si>
    <t>Even-Annual Rate Increase , 2014/15- target D/E year</t>
  </si>
  <si>
    <t xml:space="preserve">50-yr NPV of Additional General Consumers' Revenue, </t>
  </si>
  <si>
    <t>75% debt by 2032</t>
  </si>
  <si>
    <t>50-yr NPV of Additional General Consumers' Revenue Compared to Preferred Plan, 75% debt by 2032</t>
  </si>
  <si>
    <t>20 Years - K19 Sales C25 750MW</t>
  </si>
  <si>
    <t>20 Years - All Gas</t>
  </si>
  <si>
    <t>Plan 1</t>
  </si>
  <si>
    <t>Plan 2</t>
  </si>
  <si>
    <t>Data</t>
  </si>
  <si>
    <t>PDF1</t>
  </si>
  <si>
    <t>CDF1</t>
  </si>
  <si>
    <t>PDF2</t>
  </si>
  <si>
    <t>CDF2</t>
  </si>
  <si>
    <t>50 Years - K19 Sales C25 750MW</t>
  </si>
  <si>
    <t>50 Years - All Gas</t>
  </si>
  <si>
    <t>35 Years</t>
  </si>
  <si>
    <t>40 Years</t>
  </si>
  <si>
    <t>All Gas (1)</t>
  </si>
  <si>
    <t>Gas/C26 (7)</t>
  </si>
  <si>
    <t>K22/Gas (2)</t>
  </si>
  <si>
    <t>K19/Gas/250 (4)</t>
  </si>
  <si>
    <t>K19/C25/250 (13)</t>
  </si>
  <si>
    <t>K19/C31/750 (12)</t>
  </si>
  <si>
    <t>K19/Gas/750 (6)</t>
  </si>
  <si>
    <t>K22 Gas (2)</t>
  </si>
  <si>
    <t>Gas C26 (7)</t>
  </si>
  <si>
    <t>K19 Gas 250 MW (4)</t>
  </si>
  <si>
    <t>K19 C25 250 MW (13)</t>
  </si>
  <si>
    <t>K19 Imp C31 750 MW (12)</t>
  </si>
  <si>
    <t>K19 Imp Gas 750 MW (6)</t>
  </si>
  <si>
    <t>Figure 13</t>
  </si>
  <si>
    <t>Figure 14</t>
  </si>
  <si>
    <t>Figure 15</t>
  </si>
  <si>
    <t>Figure 16</t>
  </si>
  <si>
    <t>Figure 24</t>
  </si>
  <si>
    <t>K22Gas  (2)</t>
  </si>
  <si>
    <t>K19 C25250 MW  (13)</t>
  </si>
  <si>
    <t>K19 Imp Gas 750 MW  (6)</t>
  </si>
  <si>
    <t>K19 Imp C31750 MW (12)</t>
  </si>
  <si>
    <t>Figure 30</t>
  </si>
  <si>
    <t>Figure 31</t>
  </si>
  <si>
    <t>K19 Gas 750 (6)</t>
  </si>
  <si>
    <t>IFF12 Summary Results</t>
  </si>
  <si>
    <t>Income Statement Detail</t>
  </si>
  <si>
    <t>Balance Sheet Detail</t>
  </si>
  <si>
    <t>Cash Flow Detail</t>
  </si>
  <si>
    <t>Development Plans for Financial Analysis</t>
  </si>
  <si>
    <t>Rate Increases by Development Plan under Reference Conditions As Calculated by Manitoba Hydro</t>
  </si>
  <si>
    <t>General Consumers Revenue, Preferred Development Plan, 2012-2062</t>
  </si>
  <si>
    <t>Total Annual Revenue Increases by Development Plan, 2012-13 to 2031/32</t>
  </si>
  <si>
    <t>Annual Rate Increases, 2000-2013</t>
  </si>
  <si>
    <t>NPV of Rate Increases by Development Plan for Different Study Periods</t>
  </si>
  <si>
    <t>Development Plan Ranking by Lowest Rate Increase (NPV)</t>
  </si>
  <si>
    <t>Monthly Bills for 750 kWh Residential Customer</t>
  </si>
  <si>
    <t>Preferred Plan Expenses</t>
  </si>
  <si>
    <t>All Gas Plan Expenses</t>
  </si>
  <si>
    <t>Change in Finance Expense by Development Plan under Reference Conditions Relative to 2013</t>
  </si>
  <si>
    <t>Change in Fuel and Power Purchased Expense under Reference Conditions Relative to 2013</t>
  </si>
  <si>
    <t>Sunk Costs and Amortization Expense by Development Plan</t>
  </si>
  <si>
    <t>Rate Increases by Development Plan under Reference Conditions, With and Without Sunk Costs</t>
  </si>
  <si>
    <t>Change in Total Revenues by Development Plan Relative to 2013</t>
  </si>
  <si>
    <t>Change in Extraprovincial Revenues Relative to 2013</t>
  </si>
  <si>
    <t>Change in Additional Consumers’ Revenues Relative to 2013</t>
  </si>
  <si>
    <t>Levelized Cost of Energy by Development Plan</t>
  </si>
  <si>
    <t>Probability Quilt for NPV of Rate Increases with LCA Methodology – 50 Years</t>
  </si>
  <si>
    <t>Expected Value of Rate Increases – 50 Year Analysis</t>
  </si>
  <si>
    <t>Expected Value of LCOEs, 50-Year Analysis</t>
  </si>
  <si>
    <t>Domestic Energy Sales Revenue @ Meter per MWh under Reference Conditions</t>
  </si>
  <si>
    <t>Domestic Energy Revenues ($ per MWh) in 2032</t>
  </si>
  <si>
    <t>S-Curve Comparing 2032 Domestic Revenue per MWh, All Gas vs. Preferred</t>
  </si>
  <si>
    <t>S-Curve Comparing 2062 Domestic Revenue per MWh, All Gas vs. Preferred</t>
  </si>
  <si>
    <t>Retained Earnings by Development Plan under Reference Conditions</t>
  </si>
  <si>
    <t>Retained Earnings Annual Growth Rate by Development Plan, 2033-2062</t>
  </si>
  <si>
    <t>Key Financial Variable Interactions</t>
  </si>
  <si>
    <t>Even-Annual Rate Increase, 2014/15 to Target Year</t>
  </si>
  <si>
    <t>Even-Annual Rate Increase Differences from Preferred Plan, 2014/15 to Different Target Years</t>
  </si>
  <si>
    <t>50-Year NPV of Additional General Consumers’ Revenue Compared to Preferred Plan</t>
  </si>
  <si>
    <t>50-Year NPV of Additional General Consumers’ Revenue Under Different Interest Coverage Ratios</t>
  </si>
  <si>
    <t>50-Year NPV of Additional General Consumers’ Revenue Compared to Preferred Plan Under Different Interest Coverage Ratios</t>
  </si>
  <si>
    <t>10-1</t>
  </si>
  <si>
    <t>10-2</t>
  </si>
  <si>
    <t>10-3</t>
  </si>
  <si>
    <t>10-4</t>
  </si>
  <si>
    <t>10-5</t>
  </si>
  <si>
    <t>10-6</t>
  </si>
  <si>
    <t>10-7</t>
  </si>
  <si>
    <t>10-8</t>
  </si>
  <si>
    <t>10-9</t>
  </si>
  <si>
    <t>10-10</t>
  </si>
  <si>
    <t>10-11</t>
  </si>
  <si>
    <t>10-12</t>
  </si>
  <si>
    <t>10-13</t>
  </si>
  <si>
    <t>10-14</t>
  </si>
  <si>
    <t>10-15</t>
  </si>
  <si>
    <t>10-16</t>
  </si>
  <si>
    <t>10-17</t>
  </si>
  <si>
    <t>10-18</t>
  </si>
  <si>
    <t>10-19</t>
  </si>
  <si>
    <t>10-20</t>
  </si>
  <si>
    <t>10-21</t>
  </si>
  <si>
    <t>10-22</t>
  </si>
  <si>
    <t>10-23</t>
  </si>
  <si>
    <t>10-24</t>
  </si>
  <si>
    <t>10-25</t>
  </si>
  <si>
    <t>10-26</t>
  </si>
  <si>
    <t>10-27</t>
  </si>
  <si>
    <t>10-28</t>
  </si>
  <si>
    <t>10-29</t>
  </si>
  <si>
    <t>10-30</t>
  </si>
  <si>
    <t>10-31</t>
  </si>
  <si>
    <t>10-32</t>
  </si>
  <si>
    <t>10-33</t>
  </si>
  <si>
    <t>10-34</t>
  </si>
  <si>
    <t>10-35</t>
  </si>
  <si>
    <t>10-36</t>
  </si>
  <si>
    <t>10-37</t>
  </si>
  <si>
    <t>Figure No.</t>
  </si>
  <si>
    <t>Description</t>
  </si>
  <si>
    <t>Report Page #</t>
  </si>
  <si>
    <t>75:25</t>
  </si>
  <si>
    <t>78:22</t>
  </si>
  <si>
    <t>83:17</t>
  </si>
  <si>
    <t>85:15</t>
  </si>
  <si>
    <t>86:14</t>
  </si>
  <si>
    <t>87:13</t>
  </si>
  <si>
    <t>88:12</t>
  </si>
  <si>
    <t>89:11</t>
  </si>
  <si>
    <t>90:10</t>
  </si>
  <si>
    <t>84:16</t>
  </si>
  <si>
    <t>82:18</t>
  </si>
  <si>
    <t>79:21</t>
  </si>
  <si>
    <t>Source: NFAT Appendix 11-4 (see, e.g., p. 1)</t>
  </si>
  <si>
    <t>Source: NFAT Appendix A, Integrated Financial Forecast (IFF12), p. 2.</t>
  </si>
  <si>
    <t>Source: NFAT Appendix 11-4 (see, e.g., p. 3)</t>
  </si>
  <si>
    <t>Source: NFAT Appendix 11-4 (see, e.g., p. 5)</t>
  </si>
  <si>
    <t>Source: NFAT, Chapter 11, p. 3.</t>
  </si>
  <si>
    <t>Source: NFAT Appendix 11.4 (see, e.g., p. 7)</t>
  </si>
  <si>
    <t>Source: NFAT Appendix 11.4 (see pp. 7-8, 163-164, etc.)</t>
  </si>
  <si>
    <t>Source: Manitoba Hydro's response to LCA/MH I-231</t>
  </si>
  <si>
    <t>Discount rates from response (CAC/MH 1-127):</t>
  </si>
  <si>
    <t>Source: NFAT Appendix 11.4, Vol 2, p. 163.</t>
  </si>
  <si>
    <t>Source: NFAT Appendix 11.4, Vol 1, p.1</t>
  </si>
  <si>
    <t>Source: NFAT Appendix 11.4, Vol 2, p. 163</t>
  </si>
  <si>
    <t>Source: NFAT Appendix 11.4</t>
  </si>
  <si>
    <t>Source: Manitoba Hydro's Response to MIPUG/MH 1-003c</t>
  </si>
  <si>
    <t>Source: La Capra Associates' Dynamic Rates Model, see "La Capra Assoc – Dynamic Rates Model – Ref Case.xlsm"</t>
  </si>
  <si>
    <t>Source: Manitoba Hydro's Response to PUB/MH I-200b</t>
  </si>
  <si>
    <t>Source: NFAT Appendix 11.3</t>
  </si>
  <si>
    <t>Source: Manitoba Hydro's Response to PUB/MH I-200b, "La Capra Assoc – Dynamic Rates Model – Ref Case.xlsm"</t>
  </si>
  <si>
    <t>Source: "La Capra Assoc - Rate Inc Quilt Model (App 11.4).xlsx"</t>
  </si>
  <si>
    <t>Source: "La Capra Assoc - POE Quilt Model (App 11.3).xlsx"</t>
  </si>
  <si>
    <t>Source: "La Capra Assoc - Revenue Quilt Model (App 11.4).xlsx"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</si>
</sst>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  <numFmt numFmtId="167" formatCode="&quot;$&quot;#,##0.00"/>
    <numFmt numFmtId="168" formatCode="_(* #,##0.0_);_(* \(#,##0.0\);_(* &quot;-&quot;??_);_(@_)"/>
    <numFmt numFmtId="169" formatCode="&quot;$&quot;#,##0"/>
    <numFmt numFmtId="170" formatCode="0.0"/>
  </numFmts>
  <fonts count="27"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Wingdings"/>
      <charset val="2"/>
    </font>
    <font>
      <b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terminal"/>
      <family val="2"/>
    </font>
    <font>
      <b/>
      <sz val="8"/>
      <name val="Courier New"/>
      <family val="3"/>
    </font>
    <font>
      <sz val="11"/>
      <name val="Courier New"/>
      <family val="3"/>
    </font>
    <font>
      <sz val="9"/>
      <name val="Courier New"/>
      <family val="3"/>
    </font>
    <font>
      <sz val="9"/>
      <name val="Arial"/>
      <family val="2"/>
    </font>
    <font>
      <b/>
      <sz val="9"/>
      <name val="Courier New"/>
      <family val="3"/>
    </font>
    <font>
      <sz val="9"/>
      <color theme="3"/>
      <name val="terminal"/>
      <family val="2"/>
    </font>
    <font>
      <sz val="9"/>
      <color theme="3"/>
      <name val="Courier New"/>
      <family val="3"/>
    </font>
    <font>
      <sz val="9"/>
      <color theme="5"/>
      <name val="Courier New"/>
      <family val="3"/>
    </font>
    <font>
      <sz val="10"/>
      <color theme="1"/>
      <name val="Arial"/>
      <family val="2"/>
    </font>
    <font>
      <sz val="9"/>
      <color theme="5"/>
      <name val="terminal"/>
      <family val="2"/>
    </font>
    <font>
      <sz val="10"/>
      <color theme="1"/>
      <name val="Times New Roman"/>
      <family val="1"/>
    </font>
    <font>
      <sz val="12"/>
      <color rgb="FF000000"/>
      <name val="Book Antiqua"/>
      <family val="1"/>
    </font>
    <font>
      <sz val="10"/>
      <color rgb="FF3F3F76"/>
      <name val="Arial"/>
      <family val="2"/>
    </font>
    <font>
      <b/>
      <sz val="11"/>
      <color indexed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99"/>
      </patternFill>
    </fill>
    <fill>
      <patternFill patternType="solid">
        <fgColor theme="5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rgb="FF7030A0"/>
      </top>
      <bottom style="medium">
        <color rgb="FF7030A0"/>
      </bottom>
      <diagonal/>
    </border>
    <border>
      <left style="medium">
        <color indexed="64"/>
      </left>
      <right style="medium">
        <color indexed="64"/>
      </right>
      <top style="medium">
        <color rgb="FF7030A0"/>
      </top>
      <bottom style="medium">
        <color rgb="FF7030A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9" fontId="21" fillId="0" borderId="0" applyFont="0" applyFill="0" applyBorder="0" applyAlignment="0" applyProtection="0"/>
    <xf numFmtId="0" fontId="21" fillId="0" borderId="0"/>
    <xf numFmtId="0" fontId="25" fillId="12" borderId="39" applyNumberFormat="0" applyAlignment="0" applyProtection="0"/>
  </cellStyleXfs>
  <cellXfs count="208">
    <xf numFmtId="0" fontId="0" fillId="0" borderId="0" xfId="0"/>
    <xf numFmtId="10" fontId="0" fillId="0" borderId="0" xfId="0" applyNumberFormat="1"/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6" fontId="1" fillId="0" borderId="4" xfId="0" applyNumberFormat="1" applyFont="1" applyBorder="1" applyAlignment="1">
      <alignment horizontal="justify" vertical="center" wrapText="1"/>
    </xf>
    <xf numFmtId="10" fontId="1" fillId="0" borderId="4" xfId="0" applyNumberFormat="1" applyFont="1" applyBorder="1" applyAlignment="1">
      <alignment horizontal="justify" vertical="center" wrapText="1"/>
    </xf>
    <xf numFmtId="3" fontId="1" fillId="0" borderId="4" xfId="0" applyNumberFormat="1" applyFont="1" applyBorder="1" applyAlignment="1">
      <alignment horizontal="justify" vertical="center" wrapText="1"/>
    </xf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9" fontId="1" fillId="0" borderId="4" xfId="1" applyFont="1" applyBorder="1" applyAlignment="1">
      <alignment horizontal="justify" vertical="center" wrapText="1"/>
    </xf>
    <xf numFmtId="10" fontId="1" fillId="0" borderId="4" xfId="1" applyNumberFormat="1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0" fillId="0" borderId="6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0" borderId="7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3" fillId="0" borderId="8" xfId="0" applyFont="1" applyBorder="1"/>
    <xf numFmtId="0" fontId="3" fillId="2" borderId="8" xfId="0" applyFont="1" applyFill="1" applyBorder="1"/>
    <xf numFmtId="164" fontId="4" fillId="3" borderId="0" xfId="2" applyNumberFormat="1" applyFont="1" applyFill="1"/>
    <xf numFmtId="165" fontId="6" fillId="0" borderId="0" xfId="1" applyNumberFormat="1" applyFont="1"/>
    <xf numFmtId="0" fontId="1" fillId="0" borderId="0" xfId="0" applyFont="1" applyAlignment="1">
      <alignment horizontal="justify" vertical="center"/>
    </xf>
    <xf numFmtId="0" fontId="1" fillId="0" borderId="7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164" fontId="4" fillId="0" borderId="0" xfId="2" applyNumberFormat="1" applyFont="1" applyFill="1"/>
    <xf numFmtId="0" fontId="1" fillId="0" borderId="0" xfId="0" applyFont="1" applyFill="1" applyBorder="1" applyAlignment="1">
      <alignment horizontal="justify" vertical="center" wrapText="1"/>
    </xf>
    <xf numFmtId="0" fontId="9" fillId="0" borderId="0" xfId="0" applyFont="1"/>
    <xf numFmtId="0" fontId="0" fillId="0" borderId="0" xfId="0" applyBorder="1"/>
    <xf numFmtId="0" fontId="0" fillId="0" borderId="0" xfId="0" applyFill="1" applyBorder="1"/>
    <xf numFmtId="164" fontId="0" fillId="0" borderId="0" xfId="0" applyNumberFormat="1"/>
    <xf numFmtId="43" fontId="0" fillId="0" borderId="0" xfId="0" applyNumberFormat="1"/>
    <xf numFmtId="165" fontId="0" fillId="0" borderId="0" xfId="0" applyNumberFormat="1"/>
    <xf numFmtId="166" fontId="0" fillId="0" borderId="0" xfId="0" applyNumberFormat="1"/>
    <xf numFmtId="2" fontId="0" fillId="0" borderId="0" xfId="0" applyNumberFormat="1"/>
    <xf numFmtId="0" fontId="3" fillId="0" borderId="8" xfId="0" applyFont="1" applyFill="1" applyBorder="1"/>
    <xf numFmtId="1" fontId="0" fillId="0" borderId="0" xfId="0" applyNumberFormat="1"/>
    <xf numFmtId="0" fontId="3" fillId="0" borderId="0" xfId="0" applyFont="1" applyFill="1" applyBorder="1"/>
    <xf numFmtId="6" fontId="0" fillId="0" borderId="0" xfId="0" applyNumberFormat="1"/>
    <xf numFmtId="2" fontId="0" fillId="0" borderId="0" xfId="0" applyNumberFormat="1" applyFill="1" applyBorder="1"/>
    <xf numFmtId="2" fontId="10" fillId="0" borderId="0" xfId="0" applyNumberFormat="1" applyFont="1" applyFill="1" applyBorder="1"/>
    <xf numFmtId="43" fontId="4" fillId="0" borderId="0" xfId="2" applyNumberFormat="1" applyFont="1" applyFill="1"/>
    <xf numFmtId="0" fontId="0" fillId="0" borderId="0" xfId="0"/>
    <xf numFmtId="0" fontId="0" fillId="5" borderId="0" xfId="0" applyFill="1"/>
    <xf numFmtId="0" fontId="11" fillId="0" borderId="0" xfId="0" applyFont="1"/>
    <xf numFmtId="43" fontId="0" fillId="0" borderId="0" xfId="0" applyNumberFormat="1"/>
    <xf numFmtId="165" fontId="0" fillId="0" borderId="0" xfId="1" applyNumberFormat="1" applyFont="1"/>
    <xf numFmtId="165" fontId="6" fillId="0" borderId="0" xfId="1" applyNumberFormat="1" applyFont="1"/>
    <xf numFmtId="6" fontId="0" fillId="0" borderId="0" xfId="0" applyNumberFormat="1"/>
    <xf numFmtId="165" fontId="0" fillId="0" borderId="0" xfId="1" applyNumberFormat="1" applyFont="1" applyFill="1"/>
    <xf numFmtId="6" fontId="0" fillId="0" borderId="0" xfId="0" applyNumberFormat="1" applyFill="1"/>
    <xf numFmtId="0" fontId="3" fillId="0" borderId="9" xfId="0" applyFont="1" applyBorder="1"/>
    <xf numFmtId="0" fontId="0" fillId="0" borderId="0" xfId="0" applyFill="1"/>
    <xf numFmtId="0" fontId="8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8" fillId="0" borderId="0" xfId="0" applyFont="1"/>
    <xf numFmtId="164" fontId="5" fillId="0" borderId="0" xfId="2" applyNumberFormat="1" applyFont="1"/>
    <xf numFmtId="8" fontId="0" fillId="0" borderId="0" xfId="0" applyNumberFormat="1"/>
    <xf numFmtId="167" fontId="0" fillId="0" borderId="0" xfId="0" applyNumberFormat="1"/>
    <xf numFmtId="0" fontId="0" fillId="6" borderId="0" xfId="0" applyFill="1"/>
    <xf numFmtId="167" fontId="0" fillId="0" borderId="0" xfId="0" applyNumberFormat="1" applyFill="1"/>
    <xf numFmtId="0" fontId="3" fillId="0" borderId="11" xfId="0" applyFont="1" applyBorder="1"/>
    <xf numFmtId="0" fontId="3" fillId="0" borderId="0" xfId="0" applyFont="1" applyBorder="1"/>
    <xf numFmtId="0" fontId="4" fillId="0" borderId="0" xfId="0" applyFont="1" applyFill="1" applyBorder="1"/>
    <xf numFmtId="0" fontId="5" fillId="0" borderId="0" xfId="4" applyFont="1" applyAlignment="1">
      <alignment wrapText="1"/>
    </xf>
    <xf numFmtId="0" fontId="8" fillId="0" borderId="0" xfId="4" applyFont="1" applyAlignment="1">
      <alignment wrapText="1"/>
    </xf>
    <xf numFmtId="9" fontId="4" fillId="0" borderId="0" xfId="1" applyFont="1"/>
    <xf numFmtId="9" fontId="4" fillId="0" borderId="0" xfId="1" applyNumberFormat="1" applyFont="1"/>
    <xf numFmtId="1" fontId="14" fillId="0" borderId="14" xfId="4" applyNumberFormat="1" applyFont="1" applyBorder="1" applyAlignment="1">
      <alignment horizontal="center"/>
    </xf>
    <xf numFmtId="10" fontId="0" fillId="0" borderId="0" xfId="1" applyNumberFormat="1" applyFont="1"/>
    <xf numFmtId="0" fontId="12" fillId="0" borderId="0" xfId="4"/>
    <xf numFmtId="0" fontId="12" fillId="0" borderId="0" xfId="4" applyAlignment="1">
      <alignment horizontal="center"/>
    </xf>
    <xf numFmtId="0" fontId="0" fillId="0" borderId="0" xfId="0" quotePrefix="1"/>
    <xf numFmtId="0" fontId="15" fillId="0" borderId="0" xfId="4" applyFont="1"/>
    <xf numFmtId="0" fontId="15" fillId="7" borderId="15" xfId="4" applyFont="1" applyFill="1" applyBorder="1" applyAlignment="1">
      <alignment horizontal="center" vertical="center"/>
    </xf>
    <xf numFmtId="0" fontId="15" fillId="7" borderId="16" xfId="4" applyFont="1" applyFill="1" applyBorder="1" applyAlignment="1">
      <alignment horizontal="center" vertical="center"/>
    </xf>
    <xf numFmtId="0" fontId="16" fillId="0" borderId="0" xfId="6" applyFont="1"/>
    <xf numFmtId="0" fontId="17" fillId="8" borderId="18" xfId="4" applyFont="1" applyFill="1" applyBorder="1" applyAlignment="1">
      <alignment vertical="center" wrapText="1"/>
    </xf>
    <xf numFmtId="0" fontId="17" fillId="8" borderId="19" xfId="4" applyFont="1" applyFill="1" applyBorder="1" applyAlignment="1">
      <alignment vertical="center" wrapText="1"/>
    </xf>
    <xf numFmtId="0" fontId="17" fillId="8" borderId="21" xfId="4" applyFont="1" applyFill="1" applyBorder="1" applyAlignment="1">
      <alignment vertical="center" wrapText="1"/>
    </xf>
    <xf numFmtId="0" fontId="17" fillId="8" borderId="4" xfId="4" applyFont="1" applyFill="1" applyBorder="1" applyAlignment="1">
      <alignment vertical="center" wrapText="1"/>
    </xf>
    <xf numFmtId="0" fontId="18" fillId="3" borderId="7" xfId="4" applyFont="1" applyFill="1" applyBorder="1" applyAlignment="1">
      <alignment vertical="center" wrapText="1"/>
    </xf>
    <xf numFmtId="0" fontId="19" fillId="4" borderId="7" xfId="4" applyFont="1" applyFill="1" applyBorder="1" applyAlignment="1">
      <alignment vertical="center" wrapText="1"/>
    </xf>
    <xf numFmtId="0" fontId="20" fillId="9" borderId="22" xfId="4" applyFont="1" applyFill="1" applyBorder="1"/>
    <xf numFmtId="1" fontId="12" fillId="0" borderId="0" xfId="4" applyNumberFormat="1" applyAlignment="1">
      <alignment horizontal="center"/>
    </xf>
    <xf numFmtId="10" fontId="0" fillId="10" borderId="23" xfId="7" applyNumberFormat="1" applyFont="1" applyFill="1" applyBorder="1"/>
    <xf numFmtId="10" fontId="0" fillId="10" borderId="7" xfId="7" applyNumberFormat="1" applyFont="1" applyFill="1" applyBorder="1" applyAlignment="1">
      <alignment vertical="center"/>
    </xf>
    <xf numFmtId="0" fontId="12" fillId="9" borderId="24" xfId="4" applyFill="1" applyBorder="1"/>
    <xf numFmtId="10" fontId="0" fillId="10" borderId="25" xfId="7" applyNumberFormat="1" applyFont="1" applyFill="1" applyBorder="1"/>
    <xf numFmtId="10" fontId="0" fillId="10" borderId="5" xfId="7" applyNumberFormat="1" applyFont="1" applyFill="1" applyBorder="1" applyAlignment="1">
      <alignment vertical="center"/>
    </xf>
    <xf numFmtId="0" fontId="19" fillId="9" borderId="24" xfId="4" applyFont="1" applyFill="1" applyBorder="1"/>
    <xf numFmtId="10" fontId="0" fillId="10" borderId="3" xfId="7" applyNumberFormat="1" applyFont="1" applyFill="1" applyBorder="1" applyAlignment="1">
      <alignment vertical="center"/>
    </xf>
    <xf numFmtId="0" fontId="12" fillId="4" borderId="26" xfId="4" applyFill="1" applyBorder="1" applyAlignment="1">
      <alignment vertical="center" wrapText="1"/>
    </xf>
    <xf numFmtId="0" fontId="20" fillId="4" borderId="26" xfId="4" applyFont="1" applyFill="1" applyBorder="1" applyAlignment="1">
      <alignment vertical="center" wrapText="1"/>
    </xf>
    <xf numFmtId="10" fontId="0" fillId="10" borderId="26" xfId="7" applyNumberFormat="1" applyFont="1" applyFill="1" applyBorder="1"/>
    <xf numFmtId="0" fontId="12" fillId="3" borderId="7" xfId="4" applyFill="1" applyBorder="1" applyAlignment="1">
      <alignment vertical="center" wrapText="1"/>
    </xf>
    <xf numFmtId="0" fontId="19" fillId="4" borderId="27" xfId="4" applyFont="1" applyFill="1" applyBorder="1" applyAlignment="1">
      <alignment vertical="center" wrapText="1"/>
    </xf>
    <xf numFmtId="0" fontId="20" fillId="9" borderId="28" xfId="4" applyFont="1" applyFill="1" applyBorder="1"/>
    <xf numFmtId="0" fontId="12" fillId="11" borderId="29" xfId="4" applyFill="1" applyBorder="1"/>
    <xf numFmtId="10" fontId="0" fillId="10" borderId="30" xfId="7" applyNumberFormat="1" applyFont="1" applyFill="1" applyBorder="1"/>
    <xf numFmtId="0" fontId="15" fillId="9" borderId="31" xfId="4" applyFont="1" applyFill="1" applyBorder="1"/>
    <xf numFmtId="10" fontId="0" fillId="10" borderId="32" xfId="7" applyNumberFormat="1" applyFont="1" applyFill="1" applyBorder="1"/>
    <xf numFmtId="10" fontId="0" fillId="10" borderId="33" xfId="7" applyNumberFormat="1" applyFont="1" applyFill="1" applyBorder="1"/>
    <xf numFmtId="0" fontId="22" fillId="3" borderId="7" xfId="4" applyFont="1" applyFill="1" applyBorder="1" applyAlignment="1">
      <alignment vertical="center" wrapText="1"/>
    </xf>
    <xf numFmtId="10" fontId="0" fillId="10" borderId="32" xfId="7" applyNumberFormat="1" applyFont="1" applyFill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164" fontId="0" fillId="0" borderId="0" xfId="2" applyNumberFormat="1" applyFont="1"/>
    <xf numFmtId="167" fontId="0" fillId="0" borderId="0" xfId="3" applyNumberFormat="1" applyFont="1"/>
    <xf numFmtId="168" fontId="3" fillId="0" borderId="0" xfId="2" applyNumberFormat="1" applyFont="1" applyFill="1" applyBorder="1"/>
    <xf numFmtId="168" fontId="4" fillId="0" borderId="0" xfId="2" applyNumberFormat="1" applyFont="1" applyFill="1" applyBorder="1"/>
    <xf numFmtId="168" fontId="5" fillId="0" borderId="0" xfId="2" applyNumberFormat="1" applyFont="1"/>
    <xf numFmtId="168" fontId="0" fillId="0" borderId="0" xfId="2" applyNumberFormat="1" applyFont="1" applyBorder="1"/>
    <xf numFmtId="0" fontId="0" fillId="0" borderId="9" xfId="0" applyBorder="1"/>
    <xf numFmtId="0" fontId="3" fillId="0" borderId="9" xfId="2" applyNumberFormat="1" applyFont="1" applyBorder="1"/>
    <xf numFmtId="169" fontId="0" fillId="0" borderId="0" xfId="0" applyNumberFormat="1"/>
    <xf numFmtId="0" fontId="22" fillId="3" borderId="6" xfId="4" applyFont="1" applyFill="1" applyBorder="1" applyAlignment="1">
      <alignment vertical="center" wrapText="1"/>
    </xf>
    <xf numFmtId="0" fontId="20" fillId="4" borderId="6" xfId="4" applyFont="1" applyFill="1" applyBorder="1" applyAlignment="1">
      <alignment vertical="center" wrapText="1"/>
    </xf>
    <xf numFmtId="0" fontId="19" fillId="9" borderId="0" xfId="4" applyFont="1" applyFill="1" applyBorder="1"/>
    <xf numFmtId="2" fontId="3" fillId="0" borderId="0" xfId="0" applyNumberFormat="1" applyFont="1" applyFill="1" applyBorder="1"/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10" fontId="6" fillId="0" borderId="0" xfId="1" applyNumberFormat="1" applyFont="1"/>
    <xf numFmtId="0" fontId="0" fillId="0" borderId="0" xfId="0" applyAlignment="1">
      <alignment horizontal="left"/>
    </xf>
    <xf numFmtId="167" fontId="3" fillId="0" borderId="0" xfId="0" applyNumberFormat="1" applyFont="1" applyBorder="1"/>
    <xf numFmtId="0" fontId="4" fillId="0" borderId="0" xfId="0" applyFont="1" applyBorder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24" fillId="0" borderId="2" xfId="0" applyFont="1" applyBorder="1" applyAlignment="1">
      <alignment horizontal="left" vertical="center" wrapText="1"/>
    </xf>
    <xf numFmtId="10" fontId="24" fillId="0" borderId="0" xfId="0" applyNumberFormat="1" applyFont="1" applyAlignment="1">
      <alignment horizontal="justify" vertical="center" wrapText="1"/>
    </xf>
    <xf numFmtId="9" fontId="24" fillId="0" borderId="0" xfId="0" applyNumberFormat="1" applyFont="1" applyAlignment="1">
      <alignment horizontal="justify" vertical="center" wrapText="1"/>
    </xf>
    <xf numFmtId="0" fontId="0" fillId="0" borderId="0" xfId="0" applyAlignment="1">
      <alignment horizontal="right"/>
    </xf>
    <xf numFmtId="170" fontId="0" fillId="0" borderId="0" xfId="0" applyNumberFormat="1"/>
    <xf numFmtId="0" fontId="17" fillId="3" borderId="17" xfId="0" applyFont="1" applyFill="1" applyBorder="1" applyAlignment="1">
      <alignment vertical="center" wrapText="1"/>
    </xf>
    <xf numFmtId="0" fontId="17" fillId="3" borderId="20" xfId="0" applyFont="1" applyFill="1" applyBorder="1" applyAlignment="1">
      <alignment vertical="center" wrapText="1"/>
    </xf>
    <xf numFmtId="0" fontId="15" fillId="9" borderId="22" xfId="0" applyFont="1" applyFill="1" applyBorder="1"/>
    <xf numFmtId="1" fontId="15" fillId="0" borderId="14" xfId="0" applyNumberFormat="1" applyFont="1" applyBorder="1" applyAlignment="1">
      <alignment horizontal="center"/>
    </xf>
    <xf numFmtId="0" fontId="0" fillId="9" borderId="24" xfId="0" applyFill="1" applyBorder="1"/>
    <xf numFmtId="0" fontId="15" fillId="9" borderId="24" xfId="0" applyFont="1" applyFill="1" applyBorder="1"/>
    <xf numFmtId="0" fontId="15" fillId="9" borderId="35" xfId="0" applyFont="1" applyFill="1" applyBorder="1"/>
    <xf numFmtId="0" fontId="15" fillId="9" borderId="28" xfId="0" applyFont="1" applyFill="1" applyBorder="1"/>
    <xf numFmtId="0" fontId="0" fillId="11" borderId="29" xfId="0" applyFill="1" applyBorder="1"/>
    <xf numFmtId="0" fontId="15" fillId="9" borderId="31" xfId="0" applyFont="1" applyFill="1" applyBorder="1"/>
    <xf numFmtId="44" fontId="5" fillId="0" borderId="0" xfId="3" applyNumberFormat="1" applyFont="1"/>
    <xf numFmtId="0" fontId="21" fillId="0" borderId="0" xfId="8"/>
    <xf numFmtId="0" fontId="21" fillId="0" borderId="41" xfId="8" applyBorder="1" applyAlignment="1">
      <alignment horizontal="center" vertical="center"/>
    </xf>
    <xf numFmtId="0" fontId="21" fillId="0" borderId="42" xfId="8" applyBorder="1" applyAlignment="1">
      <alignment horizontal="center" vertical="center"/>
    </xf>
    <xf numFmtId="0" fontId="21" fillId="0" borderId="43" xfId="8" applyBorder="1" applyAlignment="1">
      <alignment horizontal="center" vertical="center"/>
    </xf>
    <xf numFmtId="1" fontId="21" fillId="0" borderId="44" xfId="8" applyNumberFormat="1" applyBorder="1" applyAlignment="1">
      <alignment horizontal="center" vertical="center"/>
    </xf>
    <xf numFmtId="10" fontId="0" fillId="0" borderId="45" xfId="7" applyNumberFormat="1" applyFont="1" applyBorder="1" applyAlignment="1">
      <alignment horizontal="center" vertical="center"/>
    </xf>
    <xf numFmtId="9" fontId="0" fillId="0" borderId="46" xfId="7" applyNumberFormat="1" applyFont="1" applyBorder="1" applyAlignment="1">
      <alignment horizontal="center" vertical="center"/>
    </xf>
    <xf numFmtId="9" fontId="0" fillId="0" borderId="46" xfId="7" applyFont="1" applyBorder="1" applyAlignment="1">
      <alignment horizontal="center" vertical="center"/>
    </xf>
    <xf numFmtId="0" fontId="0" fillId="0" borderId="0" xfId="4" applyFont="1" applyAlignment="1">
      <alignment wrapText="1"/>
    </xf>
    <xf numFmtId="0" fontId="0" fillId="0" borderId="0" xfId="0" applyFon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2" fontId="1" fillId="0" borderId="4" xfId="0" applyNumberFormat="1" applyFont="1" applyBorder="1" applyAlignment="1">
      <alignment horizontal="justify" vertical="center" wrapText="1"/>
    </xf>
    <xf numFmtId="49" fontId="0" fillId="0" borderId="0" xfId="0" applyNumberFormat="1"/>
    <xf numFmtId="49" fontId="1" fillId="0" borderId="4" xfId="0" applyNumberFormat="1" applyFont="1" applyBorder="1" applyAlignment="1">
      <alignment horizontal="justify" vertical="center" wrapText="1"/>
    </xf>
    <xf numFmtId="0" fontId="26" fillId="0" borderId="0" xfId="0" applyFont="1"/>
    <xf numFmtId="0" fontId="0" fillId="0" borderId="0" xfId="0" applyFont="1" applyFill="1"/>
    <xf numFmtId="0" fontId="8" fillId="13" borderId="0" xfId="0" applyFont="1" applyFill="1"/>
    <xf numFmtId="0" fontId="0" fillId="13" borderId="0" xfId="0" applyFill="1"/>
    <xf numFmtId="0" fontId="1" fillId="13" borderId="0" xfId="0" applyFont="1" applyFill="1" applyBorder="1" applyAlignment="1">
      <alignment horizontal="justify" vertical="center" wrapText="1"/>
    </xf>
    <xf numFmtId="0" fontId="0" fillId="13" borderId="0" xfId="0" applyFont="1" applyFill="1"/>
    <xf numFmtId="0" fontId="1" fillId="0" borderId="7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10" fontId="1" fillId="0" borderId="7" xfId="1" applyNumberFormat="1" applyFont="1" applyBorder="1" applyAlignment="1">
      <alignment horizontal="justify" vertical="center" wrapText="1"/>
    </xf>
    <xf numFmtId="10" fontId="1" fillId="0" borderId="3" xfId="1" applyNumberFormat="1" applyFont="1" applyBorder="1" applyAlignment="1">
      <alignment horizontal="justify" vertical="center" wrapText="1"/>
    </xf>
    <xf numFmtId="9" fontId="1" fillId="0" borderId="7" xfId="1" applyFont="1" applyBorder="1" applyAlignment="1">
      <alignment horizontal="justify" vertical="center" wrapText="1"/>
    </xf>
    <xf numFmtId="9" fontId="1" fillId="0" borderId="3" xfId="1" applyFont="1" applyBorder="1" applyAlignment="1">
      <alignment horizontal="justify" vertical="center" wrapText="1"/>
    </xf>
    <xf numFmtId="168" fontId="0" fillId="0" borderId="0" xfId="2" applyNumberFormat="1" applyFont="1" applyBorder="1" applyAlignment="1">
      <alignment horizontal="center"/>
    </xf>
    <xf numFmtId="168" fontId="0" fillId="0" borderId="0" xfId="2" applyNumberFormat="1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4" borderId="12" xfId="5" applyFont="1" applyFill="1" applyBorder="1" applyAlignment="1">
      <alignment horizontal="center" vertical="center" wrapText="1"/>
    </xf>
    <xf numFmtId="0" fontId="5" fillId="4" borderId="13" xfId="5" applyFill="1" applyBorder="1"/>
    <xf numFmtId="0" fontId="17" fillId="3" borderId="17" xfId="4" applyFont="1" applyFill="1" applyBorder="1" applyAlignment="1">
      <alignment horizontal="center" vertical="center" wrapText="1"/>
    </xf>
    <xf numFmtId="0" fontId="17" fillId="3" borderId="20" xfId="4" applyFont="1" applyFill="1" applyBorder="1" applyAlignment="1">
      <alignment horizontal="center" vertical="center" wrapText="1"/>
    </xf>
    <xf numFmtId="10" fontId="17" fillId="3" borderId="38" xfId="1" applyNumberFormat="1" applyFont="1" applyFill="1" applyBorder="1" applyAlignment="1">
      <alignment horizontal="center" vertical="center" wrapText="1"/>
    </xf>
    <xf numFmtId="10" fontId="17" fillId="3" borderId="37" xfId="1" applyNumberFormat="1" applyFont="1" applyFill="1" applyBorder="1" applyAlignment="1">
      <alignment horizontal="center" vertical="center" wrapText="1"/>
    </xf>
    <xf numFmtId="0" fontId="17" fillId="3" borderId="36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13" fillId="4" borderId="7" xfId="5" applyFont="1" applyFill="1" applyBorder="1" applyAlignment="1">
      <alignment horizontal="center" vertical="center" wrapText="1"/>
    </xf>
    <xf numFmtId="0" fontId="13" fillId="4" borderId="3" xfId="5" applyFont="1" applyFill="1" applyBorder="1" applyAlignment="1">
      <alignment horizontal="center" vertical="center" wrapText="1"/>
    </xf>
    <xf numFmtId="10" fontId="0" fillId="3" borderId="7" xfId="1" applyNumberFormat="1" applyFont="1" applyFill="1" applyBorder="1" applyAlignment="1">
      <alignment horizontal="center" vertical="center" wrapText="1"/>
    </xf>
    <xf numFmtId="10" fontId="0" fillId="3" borderId="5" xfId="1" applyNumberFormat="1" applyFont="1" applyFill="1" applyBorder="1" applyAlignment="1">
      <alignment horizontal="center" vertical="center" wrapText="1"/>
    </xf>
    <xf numFmtId="10" fontId="0" fillId="3" borderId="3" xfId="1" applyNumberFormat="1" applyFont="1" applyFill="1" applyBorder="1" applyAlignment="1">
      <alignment horizontal="center" vertical="center" wrapText="1"/>
    </xf>
    <xf numFmtId="0" fontId="15" fillId="4" borderId="27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32" xfId="0" applyFont="1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15" fillId="4" borderId="26" xfId="0" applyFont="1" applyFill="1" applyBorder="1" applyAlignment="1">
      <alignment horizontal="center" vertical="center" wrapText="1"/>
    </xf>
    <xf numFmtId="0" fontId="15" fillId="4" borderId="34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21" fillId="0" borderId="0" xfId="8" applyAlignment="1">
      <alignment horizontal="center"/>
    </xf>
    <xf numFmtId="0" fontId="21" fillId="0" borderId="40" xfId="8" applyBorder="1" applyAlignment="1">
      <alignment horizontal="center"/>
    </xf>
    <xf numFmtId="0" fontId="25" fillId="12" borderId="39" xfId="9" applyAlignment="1" applyProtection="1">
      <alignment horizontal="center"/>
      <protection locked="0"/>
    </xf>
  </cellXfs>
  <cellStyles count="10">
    <cellStyle name="Comma" xfId="2" builtinId="3"/>
    <cellStyle name="Currency" xfId="3" builtinId="4"/>
    <cellStyle name="Input 2" xfId="9"/>
    <cellStyle name="Normal" xfId="0" builtinId="0"/>
    <cellStyle name="Normal 2" xfId="4"/>
    <cellStyle name="Normal 2 2" xfId="8"/>
    <cellStyle name="Normal 3" xfId="5"/>
    <cellStyle name="Normal 4" xfId="6"/>
    <cellStyle name="Percent" xfId="1" builtinId="5"/>
    <cellStyle name="Percent 2" xfId="7"/>
  </cellStyles>
  <dxfs count="4"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2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6.xml"/><Relationship Id="rId1" Type="http://schemas.openxmlformats.org/officeDocument/2006/relationships/themeOverride" Target="../theme/themeOverride15.xml"/></Relationships>
</file>

<file path=xl/charts/_rels/chart2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7.xml"/><Relationship Id="rId1" Type="http://schemas.openxmlformats.org/officeDocument/2006/relationships/themeOverride" Target="../theme/themeOverride16.xml"/></Relationships>
</file>

<file path=xl/charts/_rels/chart2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8.xml"/><Relationship Id="rId1" Type="http://schemas.openxmlformats.org/officeDocument/2006/relationships/themeOverride" Target="../theme/themeOverride17.xml"/></Relationships>
</file>

<file path=xl/charts/_rels/chart2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9.xml"/><Relationship Id="rId1" Type="http://schemas.openxmlformats.org/officeDocument/2006/relationships/themeOverride" Target="../theme/themeOverride1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'7'!$A$5</c:f>
              <c:strCache>
                <c:ptCount val="1"/>
                <c:pt idx="0">
                  <c:v>General Consumers Revenue at approved rates</c:v>
                </c:pt>
              </c:strCache>
            </c:strRef>
          </c:tx>
          <c:cat>
            <c:numRef>
              <c:f>'7'!$C$4:$AZ$4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'7'!$C$5:$AZ$5</c:f>
              <c:numCache>
                <c:formatCode>General</c:formatCode>
                <c:ptCount val="50"/>
                <c:pt idx="0">
                  <c:v>1331</c:v>
                </c:pt>
                <c:pt idx="1">
                  <c:v>1361</c:v>
                </c:pt>
                <c:pt idx="2">
                  <c:v>1374</c:v>
                </c:pt>
                <c:pt idx="3">
                  <c:v>1390</c:v>
                </c:pt>
                <c:pt idx="4">
                  <c:v>1404</c:v>
                </c:pt>
                <c:pt idx="5">
                  <c:v>1424</c:v>
                </c:pt>
                <c:pt idx="6">
                  <c:v>1447</c:v>
                </c:pt>
                <c:pt idx="7">
                  <c:v>1462</c:v>
                </c:pt>
                <c:pt idx="8">
                  <c:v>1485</c:v>
                </c:pt>
                <c:pt idx="9">
                  <c:v>1506</c:v>
                </c:pt>
                <c:pt idx="10">
                  <c:v>1529</c:v>
                </c:pt>
                <c:pt idx="11">
                  <c:v>1552</c:v>
                </c:pt>
                <c:pt idx="12">
                  <c:v>1575</c:v>
                </c:pt>
                <c:pt idx="13">
                  <c:v>1598</c:v>
                </c:pt>
                <c:pt idx="14">
                  <c:v>1621</c:v>
                </c:pt>
                <c:pt idx="15">
                  <c:v>1644</c:v>
                </c:pt>
                <c:pt idx="16">
                  <c:v>1669</c:v>
                </c:pt>
                <c:pt idx="17">
                  <c:v>1693</c:v>
                </c:pt>
                <c:pt idx="18">
                  <c:v>1717</c:v>
                </c:pt>
                <c:pt idx="19">
                  <c:v>1741</c:v>
                </c:pt>
                <c:pt idx="20">
                  <c:v>1765</c:v>
                </c:pt>
                <c:pt idx="21">
                  <c:v>1790</c:v>
                </c:pt>
                <c:pt idx="22">
                  <c:v>1814</c:v>
                </c:pt>
                <c:pt idx="23">
                  <c:v>1838</c:v>
                </c:pt>
                <c:pt idx="24">
                  <c:v>1862</c:v>
                </c:pt>
                <c:pt idx="25">
                  <c:v>1886</c:v>
                </c:pt>
                <c:pt idx="26">
                  <c:v>1910</c:v>
                </c:pt>
                <c:pt idx="27">
                  <c:v>1935</c:v>
                </c:pt>
                <c:pt idx="28">
                  <c:v>1959</c:v>
                </c:pt>
                <c:pt idx="29">
                  <c:v>1983</c:v>
                </c:pt>
                <c:pt idx="30">
                  <c:v>2007</c:v>
                </c:pt>
                <c:pt idx="31">
                  <c:v>2031</c:v>
                </c:pt>
                <c:pt idx="32">
                  <c:v>2056</c:v>
                </c:pt>
                <c:pt idx="33">
                  <c:v>2080</c:v>
                </c:pt>
                <c:pt idx="34">
                  <c:v>2104</c:v>
                </c:pt>
                <c:pt idx="35">
                  <c:v>2128</c:v>
                </c:pt>
                <c:pt idx="36">
                  <c:v>2128</c:v>
                </c:pt>
                <c:pt idx="37">
                  <c:v>2128</c:v>
                </c:pt>
                <c:pt idx="38">
                  <c:v>2128</c:v>
                </c:pt>
                <c:pt idx="39">
                  <c:v>2128</c:v>
                </c:pt>
                <c:pt idx="40">
                  <c:v>2128</c:v>
                </c:pt>
                <c:pt idx="41">
                  <c:v>2128</c:v>
                </c:pt>
                <c:pt idx="42">
                  <c:v>2128</c:v>
                </c:pt>
                <c:pt idx="43">
                  <c:v>2128</c:v>
                </c:pt>
                <c:pt idx="44">
                  <c:v>2128</c:v>
                </c:pt>
                <c:pt idx="45">
                  <c:v>2128</c:v>
                </c:pt>
                <c:pt idx="46">
                  <c:v>2128</c:v>
                </c:pt>
                <c:pt idx="47">
                  <c:v>2128</c:v>
                </c:pt>
                <c:pt idx="48">
                  <c:v>2128</c:v>
                </c:pt>
                <c:pt idx="49">
                  <c:v>2128</c:v>
                </c:pt>
              </c:numCache>
            </c:numRef>
          </c:val>
        </c:ser>
        <c:ser>
          <c:idx val="1"/>
          <c:order val="1"/>
          <c:tx>
            <c:strRef>
              <c:f>'7'!$A$6</c:f>
              <c:strCache>
                <c:ptCount val="1"/>
                <c:pt idx="0">
                  <c:v>Additional General Consumers Revenue</c:v>
                </c:pt>
              </c:strCache>
            </c:strRef>
          </c:tx>
          <c:cat>
            <c:numRef>
              <c:f>'7'!$C$4:$AZ$4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'7'!$C$6:$AZ$6</c:f>
              <c:numCache>
                <c:formatCode>_(* #,##0_);_(* \(#,##0\);_(* "-"??_);_(@_)</c:formatCode>
                <c:ptCount val="50"/>
                <c:pt idx="0">
                  <c:v>0</c:v>
                </c:pt>
                <c:pt idx="1">
                  <c:v>48</c:v>
                </c:pt>
                <c:pt idx="2">
                  <c:v>104</c:v>
                </c:pt>
                <c:pt idx="3">
                  <c:v>164</c:v>
                </c:pt>
                <c:pt idx="4">
                  <c:v>228</c:v>
                </c:pt>
                <c:pt idx="5">
                  <c:v>297</c:v>
                </c:pt>
                <c:pt idx="6">
                  <c:v>370</c:v>
                </c:pt>
                <c:pt idx="7">
                  <c:v>447</c:v>
                </c:pt>
                <c:pt idx="8">
                  <c:v>530</c:v>
                </c:pt>
                <c:pt idx="9">
                  <c:v>619</c:v>
                </c:pt>
                <c:pt idx="10">
                  <c:v>713</c:v>
                </c:pt>
                <c:pt idx="11">
                  <c:v>814</c:v>
                </c:pt>
                <c:pt idx="12">
                  <c:v>921</c:v>
                </c:pt>
                <c:pt idx="13">
                  <c:v>1034</c:v>
                </c:pt>
                <c:pt idx="14">
                  <c:v>1154</c:v>
                </c:pt>
                <c:pt idx="15">
                  <c:v>1282</c:v>
                </c:pt>
                <c:pt idx="16">
                  <c:v>1418</c:v>
                </c:pt>
                <c:pt idx="17">
                  <c:v>1562</c:v>
                </c:pt>
                <c:pt idx="18">
                  <c:v>1715</c:v>
                </c:pt>
                <c:pt idx="19">
                  <c:v>1876</c:v>
                </c:pt>
                <c:pt idx="20">
                  <c:v>1057</c:v>
                </c:pt>
                <c:pt idx="21">
                  <c:v>1076</c:v>
                </c:pt>
                <c:pt idx="22">
                  <c:v>1123</c:v>
                </c:pt>
                <c:pt idx="23">
                  <c:v>1157</c:v>
                </c:pt>
                <c:pt idx="24">
                  <c:v>1211</c:v>
                </c:pt>
                <c:pt idx="25">
                  <c:v>1260</c:v>
                </c:pt>
                <c:pt idx="26">
                  <c:v>1275</c:v>
                </c:pt>
                <c:pt idx="27">
                  <c:v>1310</c:v>
                </c:pt>
                <c:pt idx="28">
                  <c:v>1345</c:v>
                </c:pt>
                <c:pt idx="29">
                  <c:v>1430</c:v>
                </c:pt>
                <c:pt idx="30">
                  <c:v>1526</c:v>
                </c:pt>
                <c:pt idx="31">
                  <c:v>1553</c:v>
                </c:pt>
                <c:pt idx="32">
                  <c:v>1609</c:v>
                </c:pt>
                <c:pt idx="33">
                  <c:v>1712</c:v>
                </c:pt>
                <c:pt idx="34">
                  <c:v>1844</c:v>
                </c:pt>
                <c:pt idx="35">
                  <c:v>1868</c:v>
                </c:pt>
                <c:pt idx="36">
                  <c:v>1852</c:v>
                </c:pt>
                <c:pt idx="37">
                  <c:v>1871</c:v>
                </c:pt>
                <c:pt idx="38">
                  <c:v>1968</c:v>
                </c:pt>
                <c:pt idx="39">
                  <c:v>2001</c:v>
                </c:pt>
                <c:pt idx="40">
                  <c:v>2027</c:v>
                </c:pt>
                <c:pt idx="41">
                  <c:v>2108</c:v>
                </c:pt>
                <c:pt idx="42">
                  <c:v>2131</c:v>
                </c:pt>
                <c:pt idx="43">
                  <c:v>2128</c:v>
                </c:pt>
                <c:pt idx="44">
                  <c:v>2165</c:v>
                </c:pt>
                <c:pt idx="45">
                  <c:v>2144</c:v>
                </c:pt>
                <c:pt idx="46">
                  <c:v>2170</c:v>
                </c:pt>
                <c:pt idx="47">
                  <c:v>2207</c:v>
                </c:pt>
                <c:pt idx="48">
                  <c:v>2228</c:v>
                </c:pt>
                <c:pt idx="49">
                  <c:v>2256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1843456"/>
        <c:axId val="331849728"/>
      </c:areaChart>
      <c:catAx>
        <c:axId val="331843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 Ending</a:t>
                </a:r>
              </a:p>
            </c:rich>
          </c:tx>
          <c:layout>
            <c:manualLayout>
              <c:xMode val="edge"/>
              <c:yMode val="edge"/>
              <c:x val="0.48773212835176316"/>
              <c:y val="0.8494256239088089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31849728"/>
        <c:crosses val="autoZero"/>
        <c:auto val="1"/>
        <c:lblAlgn val="ctr"/>
        <c:lblOffset val="100"/>
        <c:noMultiLvlLbl val="0"/>
      </c:catAx>
      <c:valAx>
        <c:axId val="3318497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Million $</a:t>
                </a:r>
              </a:p>
            </c:rich>
          </c:tx>
          <c:layout/>
          <c:overlay val="0"/>
        </c:title>
        <c:numFmt formatCode="&quot;$&quot;#,##0" sourceLinked="0"/>
        <c:majorTickMark val="out"/>
        <c:minorTickMark val="none"/>
        <c:tickLblPos val="nextTo"/>
        <c:crossAx val="331843456"/>
        <c:crosses val="autoZero"/>
        <c:crossBetween val="midCat"/>
      </c:valAx>
    </c:plotArea>
    <c:legend>
      <c:legendPos val="b"/>
      <c:layout/>
      <c:overlay val="0"/>
    </c:legend>
    <c:plotVisOnly val="1"/>
    <c:dispBlanksAs val="zero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'13_16'!$A$92</c:f>
              <c:strCache>
                <c:ptCount val="1"/>
                <c:pt idx="0">
                  <c:v>All Gas</c:v>
                </c:pt>
              </c:strCache>
            </c:strRef>
          </c:tx>
          <c:marker>
            <c:symbol val="none"/>
          </c:marker>
          <c:cat>
            <c:numRef>
              <c:f>'13_16'!$C$91:$AZ$91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'13_16'!$C$92:$AZ$92</c:f>
              <c:numCache>
                <c:formatCode>General</c:formatCode>
                <c:ptCount val="50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17</c:v>
                </c:pt>
                <c:pt idx="4">
                  <c:v>21</c:v>
                </c:pt>
                <c:pt idx="5">
                  <c:v>23</c:v>
                </c:pt>
                <c:pt idx="6">
                  <c:v>23</c:v>
                </c:pt>
                <c:pt idx="7">
                  <c:v>23</c:v>
                </c:pt>
                <c:pt idx="8">
                  <c:v>24</c:v>
                </c:pt>
                <c:pt idx="9">
                  <c:v>26</c:v>
                </c:pt>
                <c:pt idx="10">
                  <c:v>27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41</c:v>
                </c:pt>
                <c:pt idx="17">
                  <c:v>45</c:v>
                </c:pt>
                <c:pt idx="18">
                  <c:v>48</c:v>
                </c:pt>
                <c:pt idx="19">
                  <c:v>50</c:v>
                </c:pt>
                <c:pt idx="20">
                  <c:v>52</c:v>
                </c:pt>
                <c:pt idx="21">
                  <c:v>55</c:v>
                </c:pt>
                <c:pt idx="22">
                  <c:v>58</c:v>
                </c:pt>
                <c:pt idx="23">
                  <c:v>62</c:v>
                </c:pt>
                <c:pt idx="24">
                  <c:v>65</c:v>
                </c:pt>
                <c:pt idx="25">
                  <c:v>68</c:v>
                </c:pt>
                <c:pt idx="26">
                  <c:v>72</c:v>
                </c:pt>
                <c:pt idx="27">
                  <c:v>76</c:v>
                </c:pt>
                <c:pt idx="28">
                  <c:v>78</c:v>
                </c:pt>
                <c:pt idx="29">
                  <c:v>82</c:v>
                </c:pt>
                <c:pt idx="30">
                  <c:v>87</c:v>
                </c:pt>
                <c:pt idx="31">
                  <c:v>91</c:v>
                </c:pt>
                <c:pt idx="32">
                  <c:v>93</c:v>
                </c:pt>
                <c:pt idx="33">
                  <c:v>96</c:v>
                </c:pt>
                <c:pt idx="34">
                  <c:v>98</c:v>
                </c:pt>
                <c:pt idx="35">
                  <c:v>100</c:v>
                </c:pt>
                <c:pt idx="36">
                  <c:v>101</c:v>
                </c:pt>
                <c:pt idx="37">
                  <c:v>103</c:v>
                </c:pt>
                <c:pt idx="38">
                  <c:v>105</c:v>
                </c:pt>
                <c:pt idx="39">
                  <c:v>108</c:v>
                </c:pt>
                <c:pt idx="40">
                  <c:v>110</c:v>
                </c:pt>
                <c:pt idx="41">
                  <c:v>113</c:v>
                </c:pt>
                <c:pt idx="42">
                  <c:v>115</c:v>
                </c:pt>
                <c:pt idx="43">
                  <c:v>117</c:v>
                </c:pt>
                <c:pt idx="44">
                  <c:v>119</c:v>
                </c:pt>
                <c:pt idx="45">
                  <c:v>121</c:v>
                </c:pt>
                <c:pt idx="46">
                  <c:v>124</c:v>
                </c:pt>
                <c:pt idx="47">
                  <c:v>128</c:v>
                </c:pt>
                <c:pt idx="48">
                  <c:v>131</c:v>
                </c:pt>
                <c:pt idx="49">
                  <c:v>132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'13_16'!$A$93</c:f>
              <c:strCache>
                <c:ptCount val="1"/>
                <c:pt idx="0">
                  <c:v>K22 Gas</c:v>
                </c:pt>
              </c:strCache>
            </c:strRef>
          </c:tx>
          <c:marker>
            <c:symbol val="none"/>
          </c:marker>
          <c:cat>
            <c:numRef>
              <c:f>'13_16'!$C$91:$AZ$91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'13_16'!$C$93:$AZ$93</c:f>
              <c:numCache>
                <c:formatCode>General</c:formatCode>
                <c:ptCount val="50"/>
                <c:pt idx="0">
                  <c:v>0</c:v>
                </c:pt>
                <c:pt idx="1">
                  <c:v>8</c:v>
                </c:pt>
                <c:pt idx="2">
                  <c:v>13</c:v>
                </c:pt>
                <c:pt idx="3">
                  <c:v>19</c:v>
                </c:pt>
                <c:pt idx="4">
                  <c:v>23</c:v>
                </c:pt>
                <c:pt idx="5">
                  <c:v>26</c:v>
                </c:pt>
                <c:pt idx="6">
                  <c:v>30</c:v>
                </c:pt>
                <c:pt idx="7">
                  <c:v>35</c:v>
                </c:pt>
                <c:pt idx="8">
                  <c:v>41</c:v>
                </c:pt>
                <c:pt idx="9">
                  <c:v>47</c:v>
                </c:pt>
                <c:pt idx="10">
                  <c:v>52</c:v>
                </c:pt>
                <c:pt idx="11">
                  <c:v>55</c:v>
                </c:pt>
                <c:pt idx="12">
                  <c:v>56</c:v>
                </c:pt>
                <c:pt idx="13">
                  <c:v>57</c:v>
                </c:pt>
                <c:pt idx="14">
                  <c:v>59</c:v>
                </c:pt>
                <c:pt idx="15">
                  <c:v>62</c:v>
                </c:pt>
                <c:pt idx="16">
                  <c:v>65</c:v>
                </c:pt>
                <c:pt idx="17">
                  <c:v>69</c:v>
                </c:pt>
                <c:pt idx="18">
                  <c:v>72</c:v>
                </c:pt>
                <c:pt idx="19">
                  <c:v>76</c:v>
                </c:pt>
                <c:pt idx="20">
                  <c:v>79</c:v>
                </c:pt>
                <c:pt idx="21">
                  <c:v>86</c:v>
                </c:pt>
                <c:pt idx="22">
                  <c:v>87</c:v>
                </c:pt>
                <c:pt idx="23">
                  <c:v>90</c:v>
                </c:pt>
                <c:pt idx="24">
                  <c:v>94</c:v>
                </c:pt>
                <c:pt idx="25">
                  <c:v>97</c:v>
                </c:pt>
                <c:pt idx="26">
                  <c:v>101</c:v>
                </c:pt>
                <c:pt idx="27">
                  <c:v>105</c:v>
                </c:pt>
                <c:pt idx="28">
                  <c:v>110</c:v>
                </c:pt>
                <c:pt idx="29">
                  <c:v>112</c:v>
                </c:pt>
                <c:pt idx="30">
                  <c:v>116</c:v>
                </c:pt>
                <c:pt idx="31">
                  <c:v>120</c:v>
                </c:pt>
                <c:pt idx="32">
                  <c:v>124</c:v>
                </c:pt>
                <c:pt idx="33">
                  <c:v>126</c:v>
                </c:pt>
                <c:pt idx="34">
                  <c:v>128</c:v>
                </c:pt>
                <c:pt idx="35">
                  <c:v>130</c:v>
                </c:pt>
                <c:pt idx="36">
                  <c:v>132</c:v>
                </c:pt>
                <c:pt idx="37">
                  <c:v>133</c:v>
                </c:pt>
                <c:pt idx="38">
                  <c:v>135</c:v>
                </c:pt>
                <c:pt idx="39">
                  <c:v>137</c:v>
                </c:pt>
                <c:pt idx="40">
                  <c:v>135</c:v>
                </c:pt>
                <c:pt idx="41">
                  <c:v>135</c:v>
                </c:pt>
                <c:pt idx="42">
                  <c:v>137</c:v>
                </c:pt>
                <c:pt idx="43">
                  <c:v>138</c:v>
                </c:pt>
                <c:pt idx="44">
                  <c:v>139</c:v>
                </c:pt>
                <c:pt idx="45">
                  <c:v>140</c:v>
                </c:pt>
                <c:pt idx="46">
                  <c:v>143</c:v>
                </c:pt>
                <c:pt idx="47">
                  <c:v>145</c:v>
                </c:pt>
                <c:pt idx="48">
                  <c:v>147</c:v>
                </c:pt>
                <c:pt idx="49">
                  <c:v>151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'13_16'!$A$94</c:f>
              <c:strCache>
                <c:ptCount val="1"/>
                <c:pt idx="0">
                  <c:v>Gas C26</c:v>
                </c:pt>
              </c:strCache>
            </c:strRef>
          </c:tx>
          <c:marker>
            <c:symbol val="none"/>
          </c:marker>
          <c:cat>
            <c:numRef>
              <c:f>'13_16'!$C$91:$AZ$91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'13_16'!$C$94:$AZ$94</c:f>
              <c:numCache>
                <c:formatCode>General</c:formatCode>
                <c:ptCount val="50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18</c:v>
                </c:pt>
                <c:pt idx="4">
                  <c:v>22</c:v>
                </c:pt>
                <c:pt idx="5">
                  <c:v>25</c:v>
                </c:pt>
                <c:pt idx="6">
                  <c:v>27</c:v>
                </c:pt>
                <c:pt idx="7">
                  <c:v>29</c:v>
                </c:pt>
                <c:pt idx="8">
                  <c:v>33</c:v>
                </c:pt>
                <c:pt idx="9">
                  <c:v>39</c:v>
                </c:pt>
                <c:pt idx="10">
                  <c:v>48</c:v>
                </c:pt>
                <c:pt idx="11">
                  <c:v>57</c:v>
                </c:pt>
                <c:pt idx="12">
                  <c:v>65</c:v>
                </c:pt>
                <c:pt idx="13">
                  <c:v>72</c:v>
                </c:pt>
                <c:pt idx="14">
                  <c:v>77</c:v>
                </c:pt>
                <c:pt idx="15">
                  <c:v>80</c:v>
                </c:pt>
                <c:pt idx="16">
                  <c:v>83</c:v>
                </c:pt>
                <c:pt idx="17">
                  <c:v>85</c:v>
                </c:pt>
                <c:pt idx="18">
                  <c:v>87</c:v>
                </c:pt>
                <c:pt idx="19">
                  <c:v>88</c:v>
                </c:pt>
                <c:pt idx="20">
                  <c:v>89</c:v>
                </c:pt>
                <c:pt idx="21">
                  <c:v>90</c:v>
                </c:pt>
                <c:pt idx="22">
                  <c:v>92</c:v>
                </c:pt>
                <c:pt idx="23">
                  <c:v>93</c:v>
                </c:pt>
                <c:pt idx="24">
                  <c:v>95</c:v>
                </c:pt>
                <c:pt idx="25">
                  <c:v>98</c:v>
                </c:pt>
                <c:pt idx="26">
                  <c:v>100</c:v>
                </c:pt>
                <c:pt idx="27">
                  <c:v>103</c:v>
                </c:pt>
                <c:pt idx="28">
                  <c:v>107</c:v>
                </c:pt>
                <c:pt idx="29">
                  <c:v>110</c:v>
                </c:pt>
                <c:pt idx="30">
                  <c:v>113</c:v>
                </c:pt>
                <c:pt idx="31">
                  <c:v>115</c:v>
                </c:pt>
                <c:pt idx="32">
                  <c:v>119</c:v>
                </c:pt>
                <c:pt idx="33">
                  <c:v>121</c:v>
                </c:pt>
                <c:pt idx="34">
                  <c:v>123</c:v>
                </c:pt>
                <c:pt idx="35">
                  <c:v>125</c:v>
                </c:pt>
                <c:pt idx="36">
                  <c:v>126</c:v>
                </c:pt>
                <c:pt idx="37">
                  <c:v>127</c:v>
                </c:pt>
                <c:pt idx="38">
                  <c:v>129</c:v>
                </c:pt>
                <c:pt idx="39">
                  <c:v>132</c:v>
                </c:pt>
                <c:pt idx="40">
                  <c:v>134</c:v>
                </c:pt>
                <c:pt idx="41">
                  <c:v>135</c:v>
                </c:pt>
                <c:pt idx="42">
                  <c:v>137</c:v>
                </c:pt>
                <c:pt idx="43">
                  <c:v>138</c:v>
                </c:pt>
                <c:pt idx="44">
                  <c:v>138</c:v>
                </c:pt>
                <c:pt idx="45">
                  <c:v>139</c:v>
                </c:pt>
                <c:pt idx="46">
                  <c:v>140</c:v>
                </c:pt>
                <c:pt idx="47">
                  <c:v>141</c:v>
                </c:pt>
                <c:pt idx="48">
                  <c:v>142</c:v>
                </c:pt>
                <c:pt idx="49">
                  <c:v>143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'13_16'!$A$95</c:f>
              <c:strCache>
                <c:ptCount val="1"/>
                <c:pt idx="0">
                  <c:v>K19 Gas 250 MW</c:v>
                </c:pt>
              </c:strCache>
            </c:strRef>
          </c:tx>
          <c:marker>
            <c:symbol val="none"/>
          </c:marker>
          <c:cat>
            <c:numRef>
              <c:f>'13_16'!$C$91:$AZ$91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'13_16'!$C$95:$AZ$95</c:f>
              <c:numCache>
                <c:formatCode>General</c:formatCode>
                <c:ptCount val="50"/>
                <c:pt idx="0">
                  <c:v>0</c:v>
                </c:pt>
                <c:pt idx="1">
                  <c:v>8</c:v>
                </c:pt>
                <c:pt idx="2">
                  <c:v>13</c:v>
                </c:pt>
                <c:pt idx="3">
                  <c:v>21</c:v>
                </c:pt>
                <c:pt idx="4">
                  <c:v>29</c:v>
                </c:pt>
                <c:pt idx="5">
                  <c:v>36</c:v>
                </c:pt>
                <c:pt idx="6">
                  <c:v>41</c:v>
                </c:pt>
                <c:pt idx="7">
                  <c:v>45</c:v>
                </c:pt>
                <c:pt idx="8">
                  <c:v>47</c:v>
                </c:pt>
                <c:pt idx="9">
                  <c:v>48</c:v>
                </c:pt>
                <c:pt idx="10">
                  <c:v>50</c:v>
                </c:pt>
                <c:pt idx="11">
                  <c:v>53</c:v>
                </c:pt>
                <c:pt idx="12">
                  <c:v>54</c:v>
                </c:pt>
                <c:pt idx="13">
                  <c:v>55</c:v>
                </c:pt>
                <c:pt idx="14">
                  <c:v>56</c:v>
                </c:pt>
                <c:pt idx="15">
                  <c:v>59</c:v>
                </c:pt>
                <c:pt idx="16">
                  <c:v>63</c:v>
                </c:pt>
                <c:pt idx="17">
                  <c:v>67</c:v>
                </c:pt>
                <c:pt idx="18">
                  <c:v>73</c:v>
                </c:pt>
                <c:pt idx="19">
                  <c:v>76</c:v>
                </c:pt>
                <c:pt idx="20">
                  <c:v>78</c:v>
                </c:pt>
                <c:pt idx="21">
                  <c:v>79</c:v>
                </c:pt>
                <c:pt idx="22">
                  <c:v>81</c:v>
                </c:pt>
                <c:pt idx="23">
                  <c:v>84</c:v>
                </c:pt>
                <c:pt idx="24">
                  <c:v>88</c:v>
                </c:pt>
                <c:pt idx="25">
                  <c:v>91</c:v>
                </c:pt>
                <c:pt idx="26">
                  <c:v>94</c:v>
                </c:pt>
                <c:pt idx="27">
                  <c:v>99</c:v>
                </c:pt>
                <c:pt idx="28">
                  <c:v>103</c:v>
                </c:pt>
                <c:pt idx="29">
                  <c:v>106</c:v>
                </c:pt>
                <c:pt idx="30">
                  <c:v>109</c:v>
                </c:pt>
                <c:pt idx="31">
                  <c:v>114</c:v>
                </c:pt>
                <c:pt idx="32">
                  <c:v>117</c:v>
                </c:pt>
                <c:pt idx="33">
                  <c:v>120</c:v>
                </c:pt>
                <c:pt idx="34">
                  <c:v>122</c:v>
                </c:pt>
                <c:pt idx="35">
                  <c:v>124</c:v>
                </c:pt>
                <c:pt idx="36">
                  <c:v>125</c:v>
                </c:pt>
                <c:pt idx="37">
                  <c:v>125</c:v>
                </c:pt>
                <c:pt idx="38">
                  <c:v>127</c:v>
                </c:pt>
                <c:pt idx="39">
                  <c:v>128</c:v>
                </c:pt>
                <c:pt idx="40">
                  <c:v>131</c:v>
                </c:pt>
                <c:pt idx="41">
                  <c:v>134</c:v>
                </c:pt>
                <c:pt idx="42">
                  <c:v>135</c:v>
                </c:pt>
                <c:pt idx="43">
                  <c:v>138</c:v>
                </c:pt>
                <c:pt idx="44">
                  <c:v>138</c:v>
                </c:pt>
                <c:pt idx="45">
                  <c:v>140</c:v>
                </c:pt>
                <c:pt idx="46">
                  <c:v>143</c:v>
                </c:pt>
                <c:pt idx="47">
                  <c:v>146</c:v>
                </c:pt>
                <c:pt idx="48">
                  <c:v>150</c:v>
                </c:pt>
                <c:pt idx="49">
                  <c:v>152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'13_16'!$A$96</c:f>
              <c:strCache>
                <c:ptCount val="1"/>
                <c:pt idx="0">
                  <c:v>K19 C25 250 MW</c:v>
                </c:pt>
              </c:strCache>
            </c:strRef>
          </c:tx>
          <c:marker>
            <c:symbol val="none"/>
          </c:marker>
          <c:cat>
            <c:numRef>
              <c:f>'13_16'!$C$91:$AZ$91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'13_16'!$C$96:$AZ$96</c:f>
              <c:numCache>
                <c:formatCode>General</c:formatCode>
                <c:ptCount val="50"/>
                <c:pt idx="0">
                  <c:v>0</c:v>
                </c:pt>
                <c:pt idx="1">
                  <c:v>8</c:v>
                </c:pt>
                <c:pt idx="2">
                  <c:v>14</c:v>
                </c:pt>
                <c:pt idx="3">
                  <c:v>22</c:v>
                </c:pt>
                <c:pt idx="4">
                  <c:v>31</c:v>
                </c:pt>
                <c:pt idx="5">
                  <c:v>40</c:v>
                </c:pt>
                <c:pt idx="6">
                  <c:v>47</c:v>
                </c:pt>
                <c:pt idx="7">
                  <c:v>53</c:v>
                </c:pt>
                <c:pt idx="8">
                  <c:v>60</c:v>
                </c:pt>
                <c:pt idx="9">
                  <c:v>69</c:v>
                </c:pt>
                <c:pt idx="10">
                  <c:v>78</c:v>
                </c:pt>
                <c:pt idx="11">
                  <c:v>86</c:v>
                </c:pt>
                <c:pt idx="12">
                  <c:v>93</c:v>
                </c:pt>
                <c:pt idx="13">
                  <c:v>99</c:v>
                </c:pt>
                <c:pt idx="14">
                  <c:v>102</c:v>
                </c:pt>
                <c:pt idx="15">
                  <c:v>104</c:v>
                </c:pt>
                <c:pt idx="16">
                  <c:v>106</c:v>
                </c:pt>
                <c:pt idx="17">
                  <c:v>108</c:v>
                </c:pt>
                <c:pt idx="18">
                  <c:v>114</c:v>
                </c:pt>
                <c:pt idx="19">
                  <c:v>114</c:v>
                </c:pt>
                <c:pt idx="20">
                  <c:v>116</c:v>
                </c:pt>
                <c:pt idx="21">
                  <c:v>117</c:v>
                </c:pt>
                <c:pt idx="22">
                  <c:v>118</c:v>
                </c:pt>
                <c:pt idx="23">
                  <c:v>120</c:v>
                </c:pt>
                <c:pt idx="24">
                  <c:v>121</c:v>
                </c:pt>
                <c:pt idx="25">
                  <c:v>123</c:v>
                </c:pt>
                <c:pt idx="26">
                  <c:v>125</c:v>
                </c:pt>
                <c:pt idx="27">
                  <c:v>128</c:v>
                </c:pt>
                <c:pt idx="28">
                  <c:v>131</c:v>
                </c:pt>
                <c:pt idx="29">
                  <c:v>133</c:v>
                </c:pt>
                <c:pt idx="30">
                  <c:v>136</c:v>
                </c:pt>
                <c:pt idx="31">
                  <c:v>139</c:v>
                </c:pt>
                <c:pt idx="32">
                  <c:v>141</c:v>
                </c:pt>
                <c:pt idx="33">
                  <c:v>146</c:v>
                </c:pt>
                <c:pt idx="34">
                  <c:v>147</c:v>
                </c:pt>
                <c:pt idx="35">
                  <c:v>149</c:v>
                </c:pt>
                <c:pt idx="36">
                  <c:v>151</c:v>
                </c:pt>
                <c:pt idx="37">
                  <c:v>150</c:v>
                </c:pt>
                <c:pt idx="38">
                  <c:v>151</c:v>
                </c:pt>
                <c:pt idx="39">
                  <c:v>153</c:v>
                </c:pt>
                <c:pt idx="40">
                  <c:v>154</c:v>
                </c:pt>
                <c:pt idx="41">
                  <c:v>156</c:v>
                </c:pt>
                <c:pt idx="42">
                  <c:v>157</c:v>
                </c:pt>
                <c:pt idx="43">
                  <c:v>158</c:v>
                </c:pt>
                <c:pt idx="44">
                  <c:v>158</c:v>
                </c:pt>
                <c:pt idx="45">
                  <c:v>160</c:v>
                </c:pt>
                <c:pt idx="46">
                  <c:v>161</c:v>
                </c:pt>
                <c:pt idx="47">
                  <c:v>162</c:v>
                </c:pt>
                <c:pt idx="48">
                  <c:v>163</c:v>
                </c:pt>
                <c:pt idx="49">
                  <c:v>165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'13_16'!$A$97</c:f>
              <c:strCache>
                <c:ptCount val="1"/>
                <c:pt idx="0">
                  <c:v>K19 Sales C25 750MW (Preferred)</c:v>
                </c:pt>
              </c:strCache>
            </c:strRef>
          </c:tx>
          <c:marker>
            <c:symbol val="none"/>
          </c:marker>
          <c:cat>
            <c:numRef>
              <c:f>'13_16'!$C$91:$AZ$91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'13_16'!$C$97:$AZ$97</c:f>
              <c:numCache>
                <c:formatCode>General</c:formatCode>
                <c:ptCount val="50"/>
                <c:pt idx="0">
                  <c:v>0</c:v>
                </c:pt>
                <c:pt idx="1">
                  <c:v>8</c:v>
                </c:pt>
                <c:pt idx="2">
                  <c:v>14</c:v>
                </c:pt>
                <c:pt idx="3">
                  <c:v>22</c:v>
                </c:pt>
                <c:pt idx="4">
                  <c:v>32</c:v>
                </c:pt>
                <c:pt idx="5">
                  <c:v>40</c:v>
                </c:pt>
                <c:pt idx="6">
                  <c:v>47</c:v>
                </c:pt>
                <c:pt idx="7">
                  <c:v>54</c:v>
                </c:pt>
                <c:pt idx="8">
                  <c:v>62</c:v>
                </c:pt>
                <c:pt idx="9">
                  <c:v>71</c:v>
                </c:pt>
                <c:pt idx="10">
                  <c:v>79</c:v>
                </c:pt>
                <c:pt idx="11">
                  <c:v>87</c:v>
                </c:pt>
                <c:pt idx="12">
                  <c:v>94</c:v>
                </c:pt>
                <c:pt idx="13">
                  <c:v>100</c:v>
                </c:pt>
                <c:pt idx="14">
                  <c:v>103</c:v>
                </c:pt>
                <c:pt idx="15">
                  <c:v>105</c:v>
                </c:pt>
                <c:pt idx="16">
                  <c:v>108</c:v>
                </c:pt>
                <c:pt idx="17">
                  <c:v>110</c:v>
                </c:pt>
                <c:pt idx="18">
                  <c:v>114</c:v>
                </c:pt>
                <c:pt idx="19">
                  <c:v>115</c:v>
                </c:pt>
                <c:pt idx="20">
                  <c:v>116</c:v>
                </c:pt>
                <c:pt idx="21">
                  <c:v>117</c:v>
                </c:pt>
                <c:pt idx="22">
                  <c:v>119</c:v>
                </c:pt>
                <c:pt idx="23">
                  <c:v>120</c:v>
                </c:pt>
                <c:pt idx="24">
                  <c:v>121</c:v>
                </c:pt>
                <c:pt idx="25">
                  <c:v>123</c:v>
                </c:pt>
                <c:pt idx="26">
                  <c:v>125</c:v>
                </c:pt>
                <c:pt idx="27">
                  <c:v>127</c:v>
                </c:pt>
                <c:pt idx="28">
                  <c:v>131</c:v>
                </c:pt>
                <c:pt idx="29">
                  <c:v>133</c:v>
                </c:pt>
                <c:pt idx="30">
                  <c:v>136</c:v>
                </c:pt>
                <c:pt idx="31">
                  <c:v>139</c:v>
                </c:pt>
                <c:pt idx="32">
                  <c:v>141</c:v>
                </c:pt>
                <c:pt idx="33">
                  <c:v>145</c:v>
                </c:pt>
                <c:pt idx="34">
                  <c:v>147</c:v>
                </c:pt>
                <c:pt idx="35">
                  <c:v>149</c:v>
                </c:pt>
                <c:pt idx="36">
                  <c:v>150</c:v>
                </c:pt>
                <c:pt idx="37">
                  <c:v>150</c:v>
                </c:pt>
                <c:pt idx="38">
                  <c:v>152</c:v>
                </c:pt>
                <c:pt idx="39">
                  <c:v>153</c:v>
                </c:pt>
                <c:pt idx="40">
                  <c:v>155</c:v>
                </c:pt>
                <c:pt idx="41">
                  <c:v>157</c:v>
                </c:pt>
                <c:pt idx="42">
                  <c:v>157</c:v>
                </c:pt>
                <c:pt idx="43">
                  <c:v>159</c:v>
                </c:pt>
                <c:pt idx="44">
                  <c:v>159</c:v>
                </c:pt>
                <c:pt idx="45">
                  <c:v>160</c:v>
                </c:pt>
                <c:pt idx="46">
                  <c:v>161</c:v>
                </c:pt>
                <c:pt idx="47">
                  <c:v>162</c:v>
                </c:pt>
                <c:pt idx="48">
                  <c:v>163</c:v>
                </c:pt>
                <c:pt idx="49">
                  <c:v>164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'13_16'!$A$98</c:f>
              <c:strCache>
                <c:ptCount val="1"/>
                <c:pt idx="0">
                  <c:v>K19 Imp C31 750 MW</c:v>
                </c:pt>
              </c:strCache>
            </c:strRef>
          </c:tx>
          <c:marker>
            <c:symbol val="none"/>
          </c:marker>
          <c:cat>
            <c:numRef>
              <c:f>'13_16'!$C$91:$AZ$91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'13_16'!$C$98:$AZ$98</c:f>
              <c:numCache>
                <c:formatCode>General</c:formatCode>
                <c:ptCount val="50"/>
                <c:pt idx="0">
                  <c:v>0</c:v>
                </c:pt>
                <c:pt idx="1">
                  <c:v>8</c:v>
                </c:pt>
                <c:pt idx="2">
                  <c:v>14</c:v>
                </c:pt>
                <c:pt idx="3">
                  <c:v>22</c:v>
                </c:pt>
                <c:pt idx="4">
                  <c:v>30</c:v>
                </c:pt>
                <c:pt idx="5">
                  <c:v>38</c:v>
                </c:pt>
                <c:pt idx="6">
                  <c:v>44</c:v>
                </c:pt>
                <c:pt idx="7">
                  <c:v>49</c:v>
                </c:pt>
                <c:pt idx="8">
                  <c:v>53</c:v>
                </c:pt>
                <c:pt idx="9">
                  <c:v>54</c:v>
                </c:pt>
                <c:pt idx="10">
                  <c:v>57</c:v>
                </c:pt>
                <c:pt idx="11">
                  <c:v>60</c:v>
                </c:pt>
                <c:pt idx="12">
                  <c:v>63</c:v>
                </c:pt>
                <c:pt idx="13">
                  <c:v>67</c:v>
                </c:pt>
                <c:pt idx="14">
                  <c:v>74</c:v>
                </c:pt>
                <c:pt idx="15">
                  <c:v>85</c:v>
                </c:pt>
                <c:pt idx="16">
                  <c:v>98</c:v>
                </c:pt>
                <c:pt idx="17">
                  <c:v>108</c:v>
                </c:pt>
                <c:pt idx="18">
                  <c:v>120</c:v>
                </c:pt>
                <c:pt idx="19">
                  <c:v>126</c:v>
                </c:pt>
                <c:pt idx="20">
                  <c:v>130</c:v>
                </c:pt>
                <c:pt idx="21">
                  <c:v>132</c:v>
                </c:pt>
                <c:pt idx="22">
                  <c:v>133</c:v>
                </c:pt>
                <c:pt idx="23">
                  <c:v>134</c:v>
                </c:pt>
                <c:pt idx="24">
                  <c:v>135</c:v>
                </c:pt>
                <c:pt idx="25">
                  <c:v>136</c:v>
                </c:pt>
                <c:pt idx="26">
                  <c:v>138</c:v>
                </c:pt>
                <c:pt idx="27">
                  <c:v>141</c:v>
                </c:pt>
                <c:pt idx="28">
                  <c:v>144</c:v>
                </c:pt>
                <c:pt idx="29">
                  <c:v>146</c:v>
                </c:pt>
                <c:pt idx="30">
                  <c:v>149</c:v>
                </c:pt>
                <c:pt idx="31">
                  <c:v>151</c:v>
                </c:pt>
                <c:pt idx="32">
                  <c:v>154</c:v>
                </c:pt>
                <c:pt idx="33">
                  <c:v>158</c:v>
                </c:pt>
                <c:pt idx="34">
                  <c:v>159</c:v>
                </c:pt>
                <c:pt idx="35">
                  <c:v>161</c:v>
                </c:pt>
                <c:pt idx="36">
                  <c:v>162</c:v>
                </c:pt>
                <c:pt idx="37">
                  <c:v>161</c:v>
                </c:pt>
                <c:pt idx="38">
                  <c:v>163</c:v>
                </c:pt>
                <c:pt idx="39">
                  <c:v>164</c:v>
                </c:pt>
                <c:pt idx="40">
                  <c:v>165</c:v>
                </c:pt>
                <c:pt idx="41">
                  <c:v>167</c:v>
                </c:pt>
                <c:pt idx="42">
                  <c:v>168</c:v>
                </c:pt>
                <c:pt idx="43">
                  <c:v>170</c:v>
                </c:pt>
                <c:pt idx="44">
                  <c:v>169</c:v>
                </c:pt>
                <c:pt idx="45">
                  <c:v>170</c:v>
                </c:pt>
                <c:pt idx="46">
                  <c:v>171</c:v>
                </c:pt>
                <c:pt idx="47">
                  <c:v>171</c:v>
                </c:pt>
                <c:pt idx="48">
                  <c:v>172</c:v>
                </c:pt>
                <c:pt idx="49">
                  <c:v>173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'13_16'!$A$99</c:f>
              <c:strCache>
                <c:ptCount val="1"/>
                <c:pt idx="0">
                  <c:v>K19 Imp Gas 750 MW</c:v>
                </c:pt>
              </c:strCache>
            </c:strRef>
          </c:tx>
          <c:marker>
            <c:symbol val="none"/>
          </c:marker>
          <c:cat>
            <c:numRef>
              <c:f>'13_16'!$C$91:$AZ$91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'13_16'!$C$99:$AZ$99</c:f>
              <c:numCache>
                <c:formatCode>General</c:formatCode>
                <c:ptCount val="50"/>
                <c:pt idx="0">
                  <c:v>0</c:v>
                </c:pt>
                <c:pt idx="1">
                  <c:v>8</c:v>
                </c:pt>
                <c:pt idx="2">
                  <c:v>13</c:v>
                </c:pt>
                <c:pt idx="3">
                  <c:v>21</c:v>
                </c:pt>
                <c:pt idx="4">
                  <c:v>29</c:v>
                </c:pt>
                <c:pt idx="5">
                  <c:v>36</c:v>
                </c:pt>
                <c:pt idx="6">
                  <c:v>42</c:v>
                </c:pt>
                <c:pt idx="7">
                  <c:v>47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54</c:v>
                </c:pt>
                <c:pt idx="12">
                  <c:v>55</c:v>
                </c:pt>
                <c:pt idx="13">
                  <c:v>56</c:v>
                </c:pt>
                <c:pt idx="14">
                  <c:v>57</c:v>
                </c:pt>
                <c:pt idx="15">
                  <c:v>59</c:v>
                </c:pt>
                <c:pt idx="16">
                  <c:v>63</c:v>
                </c:pt>
                <c:pt idx="17">
                  <c:v>66</c:v>
                </c:pt>
                <c:pt idx="18">
                  <c:v>74</c:v>
                </c:pt>
                <c:pt idx="19">
                  <c:v>76</c:v>
                </c:pt>
                <c:pt idx="20">
                  <c:v>79</c:v>
                </c:pt>
                <c:pt idx="21">
                  <c:v>81</c:v>
                </c:pt>
                <c:pt idx="22">
                  <c:v>83</c:v>
                </c:pt>
                <c:pt idx="23">
                  <c:v>85</c:v>
                </c:pt>
                <c:pt idx="24">
                  <c:v>88</c:v>
                </c:pt>
                <c:pt idx="25">
                  <c:v>92</c:v>
                </c:pt>
                <c:pt idx="26">
                  <c:v>96</c:v>
                </c:pt>
                <c:pt idx="27">
                  <c:v>98</c:v>
                </c:pt>
                <c:pt idx="28">
                  <c:v>101</c:v>
                </c:pt>
                <c:pt idx="29">
                  <c:v>104</c:v>
                </c:pt>
                <c:pt idx="30">
                  <c:v>109</c:v>
                </c:pt>
                <c:pt idx="31">
                  <c:v>114</c:v>
                </c:pt>
                <c:pt idx="32">
                  <c:v>118</c:v>
                </c:pt>
                <c:pt idx="33">
                  <c:v>120</c:v>
                </c:pt>
                <c:pt idx="34">
                  <c:v>122</c:v>
                </c:pt>
                <c:pt idx="35">
                  <c:v>124</c:v>
                </c:pt>
                <c:pt idx="36">
                  <c:v>126</c:v>
                </c:pt>
                <c:pt idx="37">
                  <c:v>126</c:v>
                </c:pt>
                <c:pt idx="38">
                  <c:v>128</c:v>
                </c:pt>
                <c:pt idx="39">
                  <c:v>130</c:v>
                </c:pt>
                <c:pt idx="40">
                  <c:v>131</c:v>
                </c:pt>
                <c:pt idx="41">
                  <c:v>133</c:v>
                </c:pt>
                <c:pt idx="42">
                  <c:v>134</c:v>
                </c:pt>
                <c:pt idx="43">
                  <c:v>137</c:v>
                </c:pt>
                <c:pt idx="44">
                  <c:v>137</c:v>
                </c:pt>
                <c:pt idx="45">
                  <c:v>138</c:v>
                </c:pt>
                <c:pt idx="46">
                  <c:v>140</c:v>
                </c:pt>
                <c:pt idx="47">
                  <c:v>143</c:v>
                </c:pt>
                <c:pt idx="48">
                  <c:v>147</c:v>
                </c:pt>
                <c:pt idx="49">
                  <c:v>150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790720"/>
        <c:axId val="409866240"/>
      </c:lineChart>
      <c:catAx>
        <c:axId val="40979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9866240"/>
        <c:crosses val="autoZero"/>
        <c:auto val="1"/>
        <c:lblAlgn val="ctr"/>
        <c:lblOffset val="100"/>
        <c:noMultiLvlLbl val="0"/>
      </c:catAx>
      <c:valAx>
        <c:axId val="4098662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Million $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097907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75958645413224"/>
          <c:y val="3.5306533128675002E-2"/>
          <c:w val="0.84488268996863192"/>
          <c:h val="0.63509740130307502"/>
        </c:manualLayout>
      </c:layout>
      <c:areaChart>
        <c:grouping val="stacked"/>
        <c:varyColors val="0"/>
        <c:ser>
          <c:idx val="0"/>
          <c:order val="0"/>
          <c:tx>
            <c:strRef>
              <c:f>'13_16'!$B$24</c:f>
              <c:strCache>
                <c:ptCount val="1"/>
                <c:pt idx="0">
                  <c:v>Operating and Administrative</c:v>
                </c:pt>
              </c:strCache>
            </c:strRef>
          </c:tx>
          <c:cat>
            <c:numRef>
              <c:f>'13_16'!$C$23:$AZ$23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'13_16'!$C$24:$AZ$24</c:f>
              <c:numCache>
                <c:formatCode>General</c:formatCode>
                <c:ptCount val="50"/>
                <c:pt idx="0">
                  <c:v>455</c:v>
                </c:pt>
                <c:pt idx="1">
                  <c:v>471</c:v>
                </c:pt>
                <c:pt idx="2">
                  <c:v>546</c:v>
                </c:pt>
                <c:pt idx="3">
                  <c:v>559</c:v>
                </c:pt>
                <c:pt idx="4">
                  <c:v>570</c:v>
                </c:pt>
                <c:pt idx="5">
                  <c:v>593</c:v>
                </c:pt>
                <c:pt idx="6">
                  <c:v>605</c:v>
                </c:pt>
                <c:pt idx="7">
                  <c:v>621</c:v>
                </c:pt>
                <c:pt idx="8">
                  <c:v>678</c:v>
                </c:pt>
                <c:pt idx="9">
                  <c:v>690</c:v>
                </c:pt>
                <c:pt idx="10">
                  <c:v>703</c:v>
                </c:pt>
                <c:pt idx="11">
                  <c:v>716</c:v>
                </c:pt>
                <c:pt idx="12">
                  <c:v>730</c:v>
                </c:pt>
                <c:pt idx="13">
                  <c:v>760</c:v>
                </c:pt>
                <c:pt idx="14">
                  <c:v>773</c:v>
                </c:pt>
                <c:pt idx="15">
                  <c:v>788</c:v>
                </c:pt>
                <c:pt idx="16">
                  <c:v>804</c:v>
                </c:pt>
                <c:pt idx="17">
                  <c:v>817</c:v>
                </c:pt>
                <c:pt idx="18">
                  <c:v>832</c:v>
                </c:pt>
                <c:pt idx="19">
                  <c:v>849</c:v>
                </c:pt>
                <c:pt idx="20">
                  <c:v>866</c:v>
                </c:pt>
                <c:pt idx="21">
                  <c:v>887</c:v>
                </c:pt>
                <c:pt idx="22">
                  <c:v>906</c:v>
                </c:pt>
                <c:pt idx="23">
                  <c:v>924</c:v>
                </c:pt>
                <c:pt idx="24">
                  <c:v>945</c:v>
                </c:pt>
                <c:pt idx="25">
                  <c:v>966</c:v>
                </c:pt>
                <c:pt idx="26">
                  <c:v>987</c:v>
                </c:pt>
                <c:pt idx="27">
                  <c:v>1010</c:v>
                </c:pt>
                <c:pt idx="28">
                  <c:v>1032</c:v>
                </c:pt>
                <c:pt idx="29">
                  <c:v>1062</c:v>
                </c:pt>
                <c:pt idx="30">
                  <c:v>1087</c:v>
                </c:pt>
                <c:pt idx="31">
                  <c:v>1113</c:v>
                </c:pt>
                <c:pt idx="32">
                  <c:v>1146</c:v>
                </c:pt>
                <c:pt idx="33">
                  <c:v>1174</c:v>
                </c:pt>
                <c:pt idx="34">
                  <c:v>1210</c:v>
                </c:pt>
                <c:pt idx="35">
                  <c:v>1240</c:v>
                </c:pt>
                <c:pt idx="36">
                  <c:v>1269</c:v>
                </c:pt>
                <c:pt idx="37">
                  <c:v>1300</c:v>
                </c:pt>
                <c:pt idx="38">
                  <c:v>1331</c:v>
                </c:pt>
                <c:pt idx="39">
                  <c:v>1364</c:v>
                </c:pt>
                <c:pt idx="40">
                  <c:v>1385</c:v>
                </c:pt>
                <c:pt idx="41">
                  <c:v>1418</c:v>
                </c:pt>
                <c:pt idx="42">
                  <c:v>1439</c:v>
                </c:pt>
                <c:pt idx="43">
                  <c:v>1460</c:v>
                </c:pt>
                <c:pt idx="44">
                  <c:v>1482</c:v>
                </c:pt>
                <c:pt idx="45">
                  <c:v>1504</c:v>
                </c:pt>
                <c:pt idx="46">
                  <c:v>1526</c:v>
                </c:pt>
                <c:pt idx="47">
                  <c:v>1549</c:v>
                </c:pt>
                <c:pt idx="48">
                  <c:v>1564</c:v>
                </c:pt>
                <c:pt idx="49">
                  <c:v>1588</c:v>
                </c:pt>
              </c:numCache>
            </c:numRef>
          </c:val>
        </c:ser>
        <c:ser>
          <c:idx val="1"/>
          <c:order val="1"/>
          <c:tx>
            <c:strRef>
              <c:f>'13_16'!$B$25</c:f>
              <c:strCache>
                <c:ptCount val="1"/>
                <c:pt idx="0">
                  <c:v>Finance Expense</c:v>
                </c:pt>
              </c:strCache>
            </c:strRef>
          </c:tx>
          <c:cat>
            <c:numRef>
              <c:f>'13_16'!$C$23:$AZ$23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'13_16'!$C$25:$AZ$25</c:f>
              <c:numCache>
                <c:formatCode>General</c:formatCode>
                <c:ptCount val="50"/>
                <c:pt idx="0">
                  <c:v>452</c:v>
                </c:pt>
                <c:pt idx="1">
                  <c:v>442</c:v>
                </c:pt>
                <c:pt idx="2">
                  <c:v>491</c:v>
                </c:pt>
                <c:pt idx="3">
                  <c:v>519</c:v>
                </c:pt>
                <c:pt idx="4">
                  <c:v>577</c:v>
                </c:pt>
                <c:pt idx="5">
                  <c:v>658</c:v>
                </c:pt>
                <c:pt idx="6">
                  <c:v>774</c:v>
                </c:pt>
                <c:pt idx="7">
                  <c:v>783</c:v>
                </c:pt>
                <c:pt idx="8">
                  <c:v>989</c:v>
                </c:pt>
                <c:pt idx="9">
                  <c:v>1083</c:v>
                </c:pt>
                <c:pt idx="10">
                  <c:v>1075</c:v>
                </c:pt>
                <c:pt idx="11">
                  <c:v>1083</c:v>
                </c:pt>
                <c:pt idx="12">
                  <c:v>1077</c:v>
                </c:pt>
                <c:pt idx="13">
                  <c:v>1182</c:v>
                </c:pt>
                <c:pt idx="14">
                  <c:v>1403</c:v>
                </c:pt>
                <c:pt idx="15">
                  <c:v>1584</c:v>
                </c:pt>
                <c:pt idx="16">
                  <c:v>1553</c:v>
                </c:pt>
                <c:pt idx="17">
                  <c:v>1515</c:v>
                </c:pt>
                <c:pt idx="18">
                  <c:v>1523</c:v>
                </c:pt>
                <c:pt idx="19">
                  <c:v>1459</c:v>
                </c:pt>
                <c:pt idx="20">
                  <c:v>1413</c:v>
                </c:pt>
                <c:pt idx="21">
                  <c:v>1407</c:v>
                </c:pt>
                <c:pt idx="22">
                  <c:v>1412</c:v>
                </c:pt>
                <c:pt idx="23">
                  <c:v>1408</c:v>
                </c:pt>
                <c:pt idx="24">
                  <c:v>1394</c:v>
                </c:pt>
                <c:pt idx="25">
                  <c:v>1375</c:v>
                </c:pt>
                <c:pt idx="26">
                  <c:v>1355</c:v>
                </c:pt>
                <c:pt idx="27">
                  <c:v>1339</c:v>
                </c:pt>
                <c:pt idx="28">
                  <c:v>1347</c:v>
                </c:pt>
                <c:pt idx="29">
                  <c:v>1355</c:v>
                </c:pt>
                <c:pt idx="30">
                  <c:v>1347</c:v>
                </c:pt>
                <c:pt idx="31">
                  <c:v>1333</c:v>
                </c:pt>
                <c:pt idx="32">
                  <c:v>1333</c:v>
                </c:pt>
                <c:pt idx="33">
                  <c:v>1321</c:v>
                </c:pt>
                <c:pt idx="34">
                  <c:v>1360</c:v>
                </c:pt>
                <c:pt idx="35">
                  <c:v>1326</c:v>
                </c:pt>
                <c:pt idx="36">
                  <c:v>1311</c:v>
                </c:pt>
                <c:pt idx="37">
                  <c:v>1291</c:v>
                </c:pt>
                <c:pt idx="38">
                  <c:v>1274</c:v>
                </c:pt>
                <c:pt idx="39">
                  <c:v>1254</c:v>
                </c:pt>
                <c:pt idx="40">
                  <c:v>1246</c:v>
                </c:pt>
                <c:pt idx="41">
                  <c:v>1222</c:v>
                </c:pt>
                <c:pt idx="42">
                  <c:v>1195</c:v>
                </c:pt>
                <c:pt idx="43">
                  <c:v>1148</c:v>
                </c:pt>
                <c:pt idx="44">
                  <c:v>1129</c:v>
                </c:pt>
                <c:pt idx="45">
                  <c:v>1077</c:v>
                </c:pt>
                <c:pt idx="46">
                  <c:v>1049</c:v>
                </c:pt>
                <c:pt idx="47">
                  <c:v>1025</c:v>
                </c:pt>
                <c:pt idx="48">
                  <c:v>995</c:v>
                </c:pt>
                <c:pt idx="49">
                  <c:v>963</c:v>
                </c:pt>
              </c:numCache>
            </c:numRef>
          </c:val>
        </c:ser>
        <c:ser>
          <c:idx val="2"/>
          <c:order val="2"/>
          <c:tx>
            <c:strRef>
              <c:f>'13_16'!$B$26</c:f>
              <c:strCache>
                <c:ptCount val="1"/>
                <c:pt idx="0">
                  <c:v>Depreciation and Amortization</c:v>
                </c:pt>
              </c:strCache>
            </c:strRef>
          </c:tx>
          <c:cat>
            <c:numRef>
              <c:f>'13_16'!$C$23:$AZ$23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'13_16'!$C$26:$AZ$26</c:f>
              <c:numCache>
                <c:formatCode>General</c:formatCode>
                <c:ptCount val="50"/>
                <c:pt idx="0">
                  <c:v>399</c:v>
                </c:pt>
                <c:pt idx="1">
                  <c:v>430</c:v>
                </c:pt>
                <c:pt idx="2">
                  <c:v>372</c:v>
                </c:pt>
                <c:pt idx="3">
                  <c:v>391</c:v>
                </c:pt>
                <c:pt idx="4">
                  <c:v>400</c:v>
                </c:pt>
                <c:pt idx="5">
                  <c:v>422</c:v>
                </c:pt>
                <c:pt idx="6">
                  <c:v>458</c:v>
                </c:pt>
                <c:pt idx="7">
                  <c:v>461</c:v>
                </c:pt>
                <c:pt idx="8">
                  <c:v>518</c:v>
                </c:pt>
                <c:pt idx="9">
                  <c:v>553</c:v>
                </c:pt>
                <c:pt idx="10">
                  <c:v>559</c:v>
                </c:pt>
                <c:pt idx="11">
                  <c:v>558</c:v>
                </c:pt>
                <c:pt idx="12">
                  <c:v>561</c:v>
                </c:pt>
                <c:pt idx="13">
                  <c:v>600</c:v>
                </c:pt>
                <c:pt idx="14">
                  <c:v>668</c:v>
                </c:pt>
                <c:pt idx="15">
                  <c:v>721</c:v>
                </c:pt>
                <c:pt idx="16">
                  <c:v>724</c:v>
                </c:pt>
                <c:pt idx="17">
                  <c:v>732</c:v>
                </c:pt>
                <c:pt idx="18">
                  <c:v>758</c:v>
                </c:pt>
                <c:pt idx="19">
                  <c:v>766</c:v>
                </c:pt>
                <c:pt idx="20">
                  <c:v>764</c:v>
                </c:pt>
                <c:pt idx="21">
                  <c:v>768</c:v>
                </c:pt>
                <c:pt idx="22">
                  <c:v>792</c:v>
                </c:pt>
                <c:pt idx="23">
                  <c:v>796</c:v>
                </c:pt>
                <c:pt idx="24">
                  <c:v>802</c:v>
                </c:pt>
                <c:pt idx="25">
                  <c:v>834</c:v>
                </c:pt>
                <c:pt idx="26">
                  <c:v>838</c:v>
                </c:pt>
                <c:pt idx="27">
                  <c:v>844</c:v>
                </c:pt>
                <c:pt idx="28">
                  <c:v>857</c:v>
                </c:pt>
                <c:pt idx="29">
                  <c:v>875</c:v>
                </c:pt>
                <c:pt idx="30">
                  <c:v>943</c:v>
                </c:pt>
                <c:pt idx="31">
                  <c:v>952</c:v>
                </c:pt>
                <c:pt idx="32">
                  <c:v>971</c:v>
                </c:pt>
                <c:pt idx="33">
                  <c:v>1015</c:v>
                </c:pt>
                <c:pt idx="34">
                  <c:v>1045</c:v>
                </c:pt>
                <c:pt idx="35">
                  <c:v>1061</c:v>
                </c:pt>
                <c:pt idx="36">
                  <c:v>1084</c:v>
                </c:pt>
                <c:pt idx="37">
                  <c:v>1099</c:v>
                </c:pt>
                <c:pt idx="38">
                  <c:v>1184</c:v>
                </c:pt>
                <c:pt idx="39">
                  <c:v>1210</c:v>
                </c:pt>
                <c:pt idx="40">
                  <c:v>1228</c:v>
                </c:pt>
                <c:pt idx="41">
                  <c:v>1305</c:v>
                </c:pt>
                <c:pt idx="42">
                  <c:v>1343</c:v>
                </c:pt>
                <c:pt idx="43">
                  <c:v>1377</c:v>
                </c:pt>
                <c:pt idx="44">
                  <c:v>1420</c:v>
                </c:pt>
                <c:pt idx="45">
                  <c:v>1441</c:v>
                </c:pt>
                <c:pt idx="46">
                  <c:v>1479</c:v>
                </c:pt>
                <c:pt idx="47">
                  <c:v>1525</c:v>
                </c:pt>
                <c:pt idx="48">
                  <c:v>1569</c:v>
                </c:pt>
                <c:pt idx="49">
                  <c:v>1611</c:v>
                </c:pt>
              </c:numCache>
            </c:numRef>
          </c:val>
        </c:ser>
        <c:ser>
          <c:idx val="3"/>
          <c:order val="3"/>
          <c:tx>
            <c:strRef>
              <c:f>'13_16'!$B$27</c:f>
              <c:strCache>
                <c:ptCount val="1"/>
                <c:pt idx="0">
                  <c:v>Water Rentals and Assessments</c:v>
                </c:pt>
              </c:strCache>
            </c:strRef>
          </c:tx>
          <c:cat>
            <c:numRef>
              <c:f>'13_16'!$C$23:$AZ$23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'13_16'!$C$27:$AZ$27</c:f>
              <c:numCache>
                <c:formatCode>General</c:formatCode>
                <c:ptCount val="50"/>
                <c:pt idx="0">
                  <c:v>117</c:v>
                </c:pt>
                <c:pt idx="1">
                  <c:v>116</c:v>
                </c:pt>
                <c:pt idx="2">
                  <c:v>112</c:v>
                </c:pt>
                <c:pt idx="3">
                  <c:v>112</c:v>
                </c:pt>
                <c:pt idx="4">
                  <c:v>112</c:v>
                </c:pt>
                <c:pt idx="5">
                  <c:v>112</c:v>
                </c:pt>
                <c:pt idx="6">
                  <c:v>112</c:v>
                </c:pt>
                <c:pt idx="7">
                  <c:v>114</c:v>
                </c:pt>
                <c:pt idx="8">
                  <c:v>124</c:v>
                </c:pt>
                <c:pt idx="9">
                  <c:v>127</c:v>
                </c:pt>
                <c:pt idx="10">
                  <c:v>128</c:v>
                </c:pt>
                <c:pt idx="11">
                  <c:v>128</c:v>
                </c:pt>
                <c:pt idx="12">
                  <c:v>127</c:v>
                </c:pt>
                <c:pt idx="13">
                  <c:v>135</c:v>
                </c:pt>
                <c:pt idx="14">
                  <c:v>148</c:v>
                </c:pt>
                <c:pt idx="15">
                  <c:v>150</c:v>
                </c:pt>
                <c:pt idx="16">
                  <c:v>151</c:v>
                </c:pt>
                <c:pt idx="17">
                  <c:v>151</c:v>
                </c:pt>
                <c:pt idx="18">
                  <c:v>152</c:v>
                </c:pt>
                <c:pt idx="19">
                  <c:v>153</c:v>
                </c:pt>
                <c:pt idx="20">
                  <c:v>153</c:v>
                </c:pt>
                <c:pt idx="21">
                  <c:v>154</c:v>
                </c:pt>
                <c:pt idx="22">
                  <c:v>154</c:v>
                </c:pt>
                <c:pt idx="23">
                  <c:v>154</c:v>
                </c:pt>
                <c:pt idx="24">
                  <c:v>154</c:v>
                </c:pt>
                <c:pt idx="25">
                  <c:v>155</c:v>
                </c:pt>
                <c:pt idx="26">
                  <c:v>155</c:v>
                </c:pt>
                <c:pt idx="27">
                  <c:v>155</c:v>
                </c:pt>
                <c:pt idx="28">
                  <c:v>156</c:v>
                </c:pt>
                <c:pt idx="29">
                  <c:v>156</c:v>
                </c:pt>
                <c:pt idx="30">
                  <c:v>156</c:v>
                </c:pt>
                <c:pt idx="31">
                  <c:v>156</c:v>
                </c:pt>
                <c:pt idx="32">
                  <c:v>157</c:v>
                </c:pt>
                <c:pt idx="33">
                  <c:v>157</c:v>
                </c:pt>
                <c:pt idx="34">
                  <c:v>157</c:v>
                </c:pt>
                <c:pt idx="35">
                  <c:v>157</c:v>
                </c:pt>
                <c:pt idx="36">
                  <c:v>163</c:v>
                </c:pt>
                <c:pt idx="37">
                  <c:v>166</c:v>
                </c:pt>
                <c:pt idx="38">
                  <c:v>169</c:v>
                </c:pt>
                <c:pt idx="39">
                  <c:v>172</c:v>
                </c:pt>
                <c:pt idx="40">
                  <c:v>175</c:v>
                </c:pt>
                <c:pt idx="41">
                  <c:v>178</c:v>
                </c:pt>
                <c:pt idx="42">
                  <c:v>181</c:v>
                </c:pt>
                <c:pt idx="43">
                  <c:v>184</c:v>
                </c:pt>
                <c:pt idx="44">
                  <c:v>188</c:v>
                </c:pt>
                <c:pt idx="45">
                  <c:v>191</c:v>
                </c:pt>
                <c:pt idx="46">
                  <c:v>194</c:v>
                </c:pt>
                <c:pt idx="47">
                  <c:v>198</c:v>
                </c:pt>
                <c:pt idx="48">
                  <c:v>202</c:v>
                </c:pt>
                <c:pt idx="49">
                  <c:v>205</c:v>
                </c:pt>
              </c:numCache>
            </c:numRef>
          </c:val>
        </c:ser>
        <c:ser>
          <c:idx val="4"/>
          <c:order val="4"/>
          <c:tx>
            <c:strRef>
              <c:f>'13_16'!$B$28</c:f>
              <c:strCache>
                <c:ptCount val="1"/>
                <c:pt idx="0">
                  <c:v>Fuel and Power Purchased</c:v>
                </c:pt>
              </c:strCache>
            </c:strRef>
          </c:tx>
          <c:cat>
            <c:numRef>
              <c:f>'13_16'!$C$23:$AZ$23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'13_16'!$C$28:$AZ$28</c:f>
              <c:numCache>
                <c:formatCode>General</c:formatCode>
                <c:ptCount val="50"/>
                <c:pt idx="0">
                  <c:v>143</c:v>
                </c:pt>
                <c:pt idx="1">
                  <c:v>166</c:v>
                </c:pt>
                <c:pt idx="2">
                  <c:v>167</c:v>
                </c:pt>
                <c:pt idx="3">
                  <c:v>178</c:v>
                </c:pt>
                <c:pt idx="4">
                  <c:v>191</c:v>
                </c:pt>
                <c:pt idx="5">
                  <c:v>200</c:v>
                </c:pt>
                <c:pt idx="6">
                  <c:v>205</c:v>
                </c:pt>
                <c:pt idx="7">
                  <c:v>207</c:v>
                </c:pt>
                <c:pt idx="8">
                  <c:v>222</c:v>
                </c:pt>
                <c:pt idx="9">
                  <c:v>239</c:v>
                </c:pt>
                <c:pt idx="10">
                  <c:v>247</c:v>
                </c:pt>
                <c:pt idx="11">
                  <c:v>256</c:v>
                </c:pt>
                <c:pt idx="12">
                  <c:v>270</c:v>
                </c:pt>
                <c:pt idx="13">
                  <c:v>233</c:v>
                </c:pt>
                <c:pt idx="14">
                  <c:v>238</c:v>
                </c:pt>
                <c:pt idx="15">
                  <c:v>256</c:v>
                </c:pt>
                <c:pt idx="16">
                  <c:v>266</c:v>
                </c:pt>
                <c:pt idx="17">
                  <c:v>275</c:v>
                </c:pt>
                <c:pt idx="18">
                  <c:v>282</c:v>
                </c:pt>
                <c:pt idx="19">
                  <c:v>292</c:v>
                </c:pt>
                <c:pt idx="20">
                  <c:v>302</c:v>
                </c:pt>
                <c:pt idx="21">
                  <c:v>312</c:v>
                </c:pt>
                <c:pt idx="22">
                  <c:v>324</c:v>
                </c:pt>
                <c:pt idx="23">
                  <c:v>325</c:v>
                </c:pt>
                <c:pt idx="24">
                  <c:v>309</c:v>
                </c:pt>
                <c:pt idx="25">
                  <c:v>317</c:v>
                </c:pt>
                <c:pt idx="26">
                  <c:v>330</c:v>
                </c:pt>
                <c:pt idx="27">
                  <c:v>355</c:v>
                </c:pt>
                <c:pt idx="28">
                  <c:v>376</c:v>
                </c:pt>
                <c:pt idx="29">
                  <c:v>412</c:v>
                </c:pt>
                <c:pt idx="30">
                  <c:v>436</c:v>
                </c:pt>
                <c:pt idx="31">
                  <c:v>462</c:v>
                </c:pt>
                <c:pt idx="32">
                  <c:v>496</c:v>
                </c:pt>
                <c:pt idx="33">
                  <c:v>533</c:v>
                </c:pt>
                <c:pt idx="34">
                  <c:v>577</c:v>
                </c:pt>
                <c:pt idx="35">
                  <c:v>609</c:v>
                </c:pt>
                <c:pt idx="36">
                  <c:v>593</c:v>
                </c:pt>
                <c:pt idx="37">
                  <c:v>604</c:v>
                </c:pt>
                <c:pt idx="38">
                  <c:v>615</c:v>
                </c:pt>
                <c:pt idx="39">
                  <c:v>626</c:v>
                </c:pt>
                <c:pt idx="40">
                  <c:v>637</c:v>
                </c:pt>
                <c:pt idx="41">
                  <c:v>649</c:v>
                </c:pt>
                <c:pt idx="42">
                  <c:v>661</c:v>
                </c:pt>
                <c:pt idx="43">
                  <c:v>673</c:v>
                </c:pt>
                <c:pt idx="44">
                  <c:v>685</c:v>
                </c:pt>
                <c:pt idx="45">
                  <c:v>697</c:v>
                </c:pt>
                <c:pt idx="46">
                  <c:v>710</c:v>
                </c:pt>
                <c:pt idx="47">
                  <c:v>722</c:v>
                </c:pt>
                <c:pt idx="48">
                  <c:v>735</c:v>
                </c:pt>
                <c:pt idx="49">
                  <c:v>749</c:v>
                </c:pt>
              </c:numCache>
            </c:numRef>
          </c:val>
        </c:ser>
        <c:ser>
          <c:idx val="5"/>
          <c:order val="5"/>
          <c:tx>
            <c:strRef>
              <c:f>'13_16'!$B$29</c:f>
              <c:strCache>
                <c:ptCount val="1"/>
                <c:pt idx="0">
                  <c:v>Capital and Other Taxes</c:v>
                </c:pt>
              </c:strCache>
            </c:strRef>
          </c:tx>
          <c:cat>
            <c:numRef>
              <c:f>'13_16'!$C$23:$AZ$23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'13_16'!$C$29:$AZ$29</c:f>
              <c:numCache>
                <c:formatCode>General</c:formatCode>
                <c:ptCount val="50"/>
                <c:pt idx="0">
                  <c:v>87</c:v>
                </c:pt>
                <c:pt idx="1">
                  <c:v>95</c:v>
                </c:pt>
                <c:pt idx="2">
                  <c:v>101</c:v>
                </c:pt>
                <c:pt idx="3">
                  <c:v>109</c:v>
                </c:pt>
                <c:pt idx="4">
                  <c:v>119</c:v>
                </c:pt>
                <c:pt idx="5">
                  <c:v>127</c:v>
                </c:pt>
                <c:pt idx="6">
                  <c:v>134</c:v>
                </c:pt>
                <c:pt idx="7">
                  <c:v>141</c:v>
                </c:pt>
                <c:pt idx="8">
                  <c:v>149</c:v>
                </c:pt>
                <c:pt idx="9">
                  <c:v>158</c:v>
                </c:pt>
                <c:pt idx="10">
                  <c:v>166</c:v>
                </c:pt>
                <c:pt idx="11">
                  <c:v>174</c:v>
                </c:pt>
                <c:pt idx="12">
                  <c:v>181</c:v>
                </c:pt>
                <c:pt idx="13">
                  <c:v>187</c:v>
                </c:pt>
                <c:pt idx="14">
                  <c:v>190</c:v>
                </c:pt>
                <c:pt idx="15">
                  <c:v>192</c:v>
                </c:pt>
                <c:pt idx="16">
                  <c:v>195</c:v>
                </c:pt>
                <c:pt idx="17">
                  <c:v>197</c:v>
                </c:pt>
                <c:pt idx="18">
                  <c:v>201</c:v>
                </c:pt>
                <c:pt idx="19">
                  <c:v>202</c:v>
                </c:pt>
                <c:pt idx="20">
                  <c:v>203</c:v>
                </c:pt>
                <c:pt idx="21">
                  <c:v>204</c:v>
                </c:pt>
                <c:pt idx="22">
                  <c:v>206</c:v>
                </c:pt>
                <c:pt idx="23">
                  <c:v>207</c:v>
                </c:pt>
                <c:pt idx="24">
                  <c:v>208</c:v>
                </c:pt>
                <c:pt idx="25">
                  <c:v>210</c:v>
                </c:pt>
                <c:pt idx="26">
                  <c:v>212</c:v>
                </c:pt>
                <c:pt idx="27">
                  <c:v>214</c:v>
                </c:pt>
                <c:pt idx="28">
                  <c:v>218</c:v>
                </c:pt>
                <c:pt idx="29">
                  <c:v>220</c:v>
                </c:pt>
                <c:pt idx="30">
                  <c:v>223</c:v>
                </c:pt>
                <c:pt idx="31">
                  <c:v>226</c:v>
                </c:pt>
                <c:pt idx="32">
                  <c:v>228</c:v>
                </c:pt>
                <c:pt idx="33">
                  <c:v>232</c:v>
                </c:pt>
                <c:pt idx="34">
                  <c:v>234</c:v>
                </c:pt>
                <c:pt idx="35">
                  <c:v>236</c:v>
                </c:pt>
                <c:pt idx="36">
                  <c:v>237</c:v>
                </c:pt>
                <c:pt idx="37">
                  <c:v>237</c:v>
                </c:pt>
                <c:pt idx="38">
                  <c:v>239</c:v>
                </c:pt>
                <c:pt idx="39">
                  <c:v>240</c:v>
                </c:pt>
                <c:pt idx="40">
                  <c:v>242</c:v>
                </c:pt>
                <c:pt idx="41">
                  <c:v>244</c:v>
                </c:pt>
                <c:pt idx="42">
                  <c:v>244</c:v>
                </c:pt>
                <c:pt idx="43">
                  <c:v>246</c:v>
                </c:pt>
                <c:pt idx="44">
                  <c:v>246</c:v>
                </c:pt>
                <c:pt idx="45">
                  <c:v>247</c:v>
                </c:pt>
                <c:pt idx="46">
                  <c:v>248</c:v>
                </c:pt>
                <c:pt idx="47">
                  <c:v>249</c:v>
                </c:pt>
                <c:pt idx="48">
                  <c:v>250</c:v>
                </c:pt>
                <c:pt idx="49">
                  <c:v>251</c:v>
                </c:pt>
              </c:numCache>
            </c:numRef>
          </c:val>
        </c:ser>
        <c:ser>
          <c:idx val="6"/>
          <c:order val="6"/>
          <c:tx>
            <c:strRef>
              <c:f>'13_16'!$B$30</c:f>
              <c:strCache>
                <c:ptCount val="1"/>
                <c:pt idx="0">
                  <c:v>Corporate Allocation</c:v>
                </c:pt>
              </c:strCache>
            </c:strRef>
          </c:tx>
          <c:cat>
            <c:numRef>
              <c:f>'13_16'!$C$23:$AZ$23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'13_16'!$C$30:$AZ$30</c:f>
              <c:numCache>
                <c:formatCode>General</c:formatCode>
                <c:ptCount val="50"/>
                <c:pt idx="0">
                  <c:v>9</c:v>
                </c:pt>
                <c:pt idx="1">
                  <c:v>9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908352"/>
        <c:axId val="409909888"/>
      </c:areaChart>
      <c:catAx>
        <c:axId val="40990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9909888"/>
        <c:crosses val="autoZero"/>
        <c:auto val="1"/>
        <c:lblAlgn val="ctr"/>
        <c:lblOffset val="100"/>
        <c:noMultiLvlLbl val="0"/>
      </c:catAx>
      <c:valAx>
        <c:axId val="4099098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Million $</a:t>
                </a:r>
              </a:p>
            </c:rich>
          </c:tx>
          <c:overlay val="0"/>
        </c:title>
        <c:numFmt formatCode="&quot;$&quot;#,##0" sourceLinked="0"/>
        <c:majorTickMark val="out"/>
        <c:minorTickMark val="none"/>
        <c:tickLblPos val="nextTo"/>
        <c:crossAx val="409908352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8.4018884813004333E-2"/>
          <c:y val="0.78141638651602374"/>
          <c:w val="0.87697814635341864"/>
          <c:h val="0.19930664108685162"/>
        </c:manualLayout>
      </c:layout>
      <c:overlay val="0"/>
    </c:legend>
    <c:plotVisOnly val="1"/>
    <c:dispBlanksAs val="zero"/>
    <c:showDLblsOverMax val="0"/>
  </c:chart>
  <c:txPr>
    <a:bodyPr/>
    <a:lstStyle/>
    <a:p>
      <a:pPr>
        <a:defRPr sz="11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86220868917065"/>
          <c:y val="3.5598705501618123E-2"/>
          <c:w val="0.8130940203471545"/>
          <c:h val="0.65796957419157553"/>
        </c:manualLayout>
      </c:layout>
      <c:areaChart>
        <c:grouping val="stacked"/>
        <c:varyColors val="0"/>
        <c:ser>
          <c:idx val="0"/>
          <c:order val="0"/>
          <c:tx>
            <c:strRef>
              <c:f>'13_16'!$B$32</c:f>
              <c:strCache>
                <c:ptCount val="1"/>
                <c:pt idx="0">
                  <c:v>Operating and Administrative</c:v>
                </c:pt>
              </c:strCache>
            </c:strRef>
          </c:tx>
          <c:cat>
            <c:numRef>
              <c:f>'13_16'!$C$31:$AZ$31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'13_16'!$C$32:$AZ$32</c:f>
              <c:numCache>
                <c:formatCode>General</c:formatCode>
                <c:ptCount val="50"/>
                <c:pt idx="0">
                  <c:v>455</c:v>
                </c:pt>
                <c:pt idx="1">
                  <c:v>471</c:v>
                </c:pt>
                <c:pt idx="2">
                  <c:v>546</c:v>
                </c:pt>
                <c:pt idx="3">
                  <c:v>559</c:v>
                </c:pt>
                <c:pt idx="4">
                  <c:v>570</c:v>
                </c:pt>
                <c:pt idx="5">
                  <c:v>593</c:v>
                </c:pt>
                <c:pt idx="6">
                  <c:v>605</c:v>
                </c:pt>
                <c:pt idx="7">
                  <c:v>616</c:v>
                </c:pt>
                <c:pt idx="8">
                  <c:v>628</c:v>
                </c:pt>
                <c:pt idx="9">
                  <c:v>641</c:v>
                </c:pt>
                <c:pt idx="10">
                  <c:v>660</c:v>
                </c:pt>
                <c:pt idx="11">
                  <c:v>675</c:v>
                </c:pt>
                <c:pt idx="12">
                  <c:v>690</c:v>
                </c:pt>
                <c:pt idx="13">
                  <c:v>708</c:v>
                </c:pt>
                <c:pt idx="14">
                  <c:v>721</c:v>
                </c:pt>
                <c:pt idx="15">
                  <c:v>737</c:v>
                </c:pt>
                <c:pt idx="16">
                  <c:v>761</c:v>
                </c:pt>
                <c:pt idx="17">
                  <c:v>776</c:v>
                </c:pt>
                <c:pt idx="18">
                  <c:v>792</c:v>
                </c:pt>
                <c:pt idx="19">
                  <c:v>825</c:v>
                </c:pt>
                <c:pt idx="20">
                  <c:v>844</c:v>
                </c:pt>
                <c:pt idx="21">
                  <c:v>867</c:v>
                </c:pt>
                <c:pt idx="22">
                  <c:v>894</c:v>
                </c:pt>
                <c:pt idx="23">
                  <c:v>916</c:v>
                </c:pt>
                <c:pt idx="24">
                  <c:v>936</c:v>
                </c:pt>
                <c:pt idx="25">
                  <c:v>973</c:v>
                </c:pt>
                <c:pt idx="26">
                  <c:v>997</c:v>
                </c:pt>
                <c:pt idx="27">
                  <c:v>1020</c:v>
                </c:pt>
                <c:pt idx="28">
                  <c:v>1060</c:v>
                </c:pt>
                <c:pt idx="29">
                  <c:v>1087</c:v>
                </c:pt>
                <c:pt idx="30">
                  <c:v>1114</c:v>
                </c:pt>
                <c:pt idx="31">
                  <c:v>1141</c:v>
                </c:pt>
                <c:pt idx="32">
                  <c:v>1185</c:v>
                </c:pt>
                <c:pt idx="33">
                  <c:v>1216</c:v>
                </c:pt>
                <c:pt idx="34">
                  <c:v>1247</c:v>
                </c:pt>
                <c:pt idx="35">
                  <c:v>1281</c:v>
                </c:pt>
                <c:pt idx="36">
                  <c:v>1311</c:v>
                </c:pt>
                <c:pt idx="37">
                  <c:v>1343</c:v>
                </c:pt>
                <c:pt idx="38">
                  <c:v>1376</c:v>
                </c:pt>
                <c:pt idx="39">
                  <c:v>1410</c:v>
                </c:pt>
                <c:pt idx="40">
                  <c:v>1432</c:v>
                </c:pt>
                <c:pt idx="41">
                  <c:v>1467</c:v>
                </c:pt>
                <c:pt idx="42">
                  <c:v>1489</c:v>
                </c:pt>
                <c:pt idx="43">
                  <c:v>1512</c:v>
                </c:pt>
                <c:pt idx="44">
                  <c:v>1535</c:v>
                </c:pt>
                <c:pt idx="45">
                  <c:v>1558</c:v>
                </c:pt>
                <c:pt idx="46">
                  <c:v>1582</c:v>
                </c:pt>
                <c:pt idx="47">
                  <c:v>1606</c:v>
                </c:pt>
                <c:pt idx="48">
                  <c:v>1631</c:v>
                </c:pt>
                <c:pt idx="49">
                  <c:v>1656</c:v>
                </c:pt>
              </c:numCache>
            </c:numRef>
          </c:val>
        </c:ser>
        <c:ser>
          <c:idx val="1"/>
          <c:order val="1"/>
          <c:tx>
            <c:strRef>
              <c:f>'13_16'!$B$33</c:f>
              <c:strCache>
                <c:ptCount val="1"/>
                <c:pt idx="0">
                  <c:v>Finance Expense</c:v>
                </c:pt>
              </c:strCache>
            </c:strRef>
          </c:tx>
          <c:cat>
            <c:numRef>
              <c:f>'13_16'!$C$31:$AZ$31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'13_16'!$C$33:$AZ$33</c:f>
              <c:numCache>
                <c:formatCode>General</c:formatCode>
                <c:ptCount val="50"/>
                <c:pt idx="0">
                  <c:v>451</c:v>
                </c:pt>
                <c:pt idx="1">
                  <c:v>440</c:v>
                </c:pt>
                <c:pt idx="2">
                  <c:v>536</c:v>
                </c:pt>
                <c:pt idx="3">
                  <c:v>589</c:v>
                </c:pt>
                <c:pt idx="4">
                  <c:v>658</c:v>
                </c:pt>
                <c:pt idx="5">
                  <c:v>737</c:v>
                </c:pt>
                <c:pt idx="6">
                  <c:v>857</c:v>
                </c:pt>
                <c:pt idx="7">
                  <c:v>849</c:v>
                </c:pt>
                <c:pt idx="8">
                  <c:v>849</c:v>
                </c:pt>
                <c:pt idx="9">
                  <c:v>836</c:v>
                </c:pt>
                <c:pt idx="10">
                  <c:v>844</c:v>
                </c:pt>
                <c:pt idx="11">
                  <c:v>859</c:v>
                </c:pt>
                <c:pt idx="12">
                  <c:v>857</c:v>
                </c:pt>
                <c:pt idx="13">
                  <c:v>866</c:v>
                </c:pt>
                <c:pt idx="14">
                  <c:v>843</c:v>
                </c:pt>
                <c:pt idx="15">
                  <c:v>827</c:v>
                </c:pt>
                <c:pt idx="16">
                  <c:v>811</c:v>
                </c:pt>
                <c:pt idx="17">
                  <c:v>789</c:v>
                </c:pt>
                <c:pt idx="18">
                  <c:v>815</c:v>
                </c:pt>
                <c:pt idx="19">
                  <c:v>802</c:v>
                </c:pt>
                <c:pt idx="20">
                  <c:v>779</c:v>
                </c:pt>
                <c:pt idx="21">
                  <c:v>789</c:v>
                </c:pt>
                <c:pt idx="22">
                  <c:v>857</c:v>
                </c:pt>
                <c:pt idx="23">
                  <c:v>863</c:v>
                </c:pt>
                <c:pt idx="24">
                  <c:v>867</c:v>
                </c:pt>
                <c:pt idx="25">
                  <c:v>902</c:v>
                </c:pt>
                <c:pt idx="26">
                  <c:v>905</c:v>
                </c:pt>
                <c:pt idx="27">
                  <c:v>903</c:v>
                </c:pt>
                <c:pt idx="28">
                  <c:v>967</c:v>
                </c:pt>
                <c:pt idx="29">
                  <c:v>975</c:v>
                </c:pt>
                <c:pt idx="30">
                  <c:v>975</c:v>
                </c:pt>
                <c:pt idx="31">
                  <c:v>975</c:v>
                </c:pt>
                <c:pt idx="32">
                  <c:v>1021</c:v>
                </c:pt>
                <c:pt idx="33">
                  <c:v>1022</c:v>
                </c:pt>
                <c:pt idx="34">
                  <c:v>1044</c:v>
                </c:pt>
                <c:pt idx="35">
                  <c:v>1022</c:v>
                </c:pt>
                <c:pt idx="36">
                  <c:v>1019</c:v>
                </c:pt>
                <c:pt idx="37">
                  <c:v>1001</c:v>
                </c:pt>
                <c:pt idx="38">
                  <c:v>989</c:v>
                </c:pt>
                <c:pt idx="39">
                  <c:v>977</c:v>
                </c:pt>
                <c:pt idx="40">
                  <c:v>998</c:v>
                </c:pt>
                <c:pt idx="41">
                  <c:v>996</c:v>
                </c:pt>
                <c:pt idx="42">
                  <c:v>978</c:v>
                </c:pt>
                <c:pt idx="43">
                  <c:v>976</c:v>
                </c:pt>
                <c:pt idx="44">
                  <c:v>961</c:v>
                </c:pt>
                <c:pt idx="45">
                  <c:v>937</c:v>
                </c:pt>
                <c:pt idx="46">
                  <c:v>933</c:v>
                </c:pt>
                <c:pt idx="47">
                  <c:v>918</c:v>
                </c:pt>
                <c:pt idx="48">
                  <c:v>908</c:v>
                </c:pt>
                <c:pt idx="49">
                  <c:v>942</c:v>
                </c:pt>
              </c:numCache>
            </c:numRef>
          </c:val>
        </c:ser>
        <c:ser>
          <c:idx val="2"/>
          <c:order val="2"/>
          <c:tx>
            <c:strRef>
              <c:f>'13_16'!$B$34</c:f>
              <c:strCache>
                <c:ptCount val="1"/>
                <c:pt idx="0">
                  <c:v>Depreciation and Amortization</c:v>
                </c:pt>
              </c:strCache>
            </c:strRef>
          </c:tx>
          <c:cat>
            <c:numRef>
              <c:f>'13_16'!$C$31:$AZ$31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'13_16'!$C$34:$AZ$34</c:f>
              <c:numCache>
                <c:formatCode>General</c:formatCode>
                <c:ptCount val="50"/>
                <c:pt idx="0">
                  <c:v>399</c:v>
                </c:pt>
                <c:pt idx="1">
                  <c:v>430</c:v>
                </c:pt>
                <c:pt idx="2">
                  <c:v>439</c:v>
                </c:pt>
                <c:pt idx="3">
                  <c:v>479</c:v>
                </c:pt>
                <c:pt idx="4">
                  <c:v>488</c:v>
                </c:pt>
                <c:pt idx="5">
                  <c:v>509</c:v>
                </c:pt>
                <c:pt idx="6">
                  <c:v>544</c:v>
                </c:pt>
                <c:pt idx="7">
                  <c:v>541</c:v>
                </c:pt>
                <c:pt idx="8">
                  <c:v>537</c:v>
                </c:pt>
                <c:pt idx="9">
                  <c:v>547</c:v>
                </c:pt>
                <c:pt idx="10">
                  <c:v>558</c:v>
                </c:pt>
                <c:pt idx="11">
                  <c:v>559</c:v>
                </c:pt>
                <c:pt idx="12">
                  <c:v>564</c:v>
                </c:pt>
                <c:pt idx="13">
                  <c:v>581</c:v>
                </c:pt>
                <c:pt idx="14">
                  <c:v>590</c:v>
                </c:pt>
                <c:pt idx="15">
                  <c:v>590</c:v>
                </c:pt>
                <c:pt idx="16">
                  <c:v>598</c:v>
                </c:pt>
                <c:pt idx="17">
                  <c:v>608</c:v>
                </c:pt>
                <c:pt idx="18">
                  <c:v>635</c:v>
                </c:pt>
                <c:pt idx="19">
                  <c:v>663</c:v>
                </c:pt>
                <c:pt idx="20">
                  <c:v>598</c:v>
                </c:pt>
                <c:pt idx="21">
                  <c:v>582</c:v>
                </c:pt>
                <c:pt idx="22">
                  <c:v>615</c:v>
                </c:pt>
                <c:pt idx="23">
                  <c:v>621</c:v>
                </c:pt>
                <c:pt idx="24">
                  <c:v>627</c:v>
                </c:pt>
                <c:pt idx="25">
                  <c:v>682</c:v>
                </c:pt>
                <c:pt idx="26">
                  <c:v>690</c:v>
                </c:pt>
                <c:pt idx="27">
                  <c:v>696</c:v>
                </c:pt>
                <c:pt idx="28">
                  <c:v>733</c:v>
                </c:pt>
                <c:pt idx="29">
                  <c:v>747</c:v>
                </c:pt>
                <c:pt idx="30">
                  <c:v>813</c:v>
                </c:pt>
                <c:pt idx="31">
                  <c:v>823</c:v>
                </c:pt>
                <c:pt idx="32">
                  <c:v>859</c:v>
                </c:pt>
                <c:pt idx="33">
                  <c:v>905</c:v>
                </c:pt>
                <c:pt idx="34">
                  <c:v>922</c:v>
                </c:pt>
                <c:pt idx="35">
                  <c:v>940</c:v>
                </c:pt>
                <c:pt idx="36">
                  <c:v>964</c:v>
                </c:pt>
                <c:pt idx="37">
                  <c:v>979</c:v>
                </c:pt>
                <c:pt idx="38">
                  <c:v>1065</c:v>
                </c:pt>
                <c:pt idx="39">
                  <c:v>1090</c:v>
                </c:pt>
                <c:pt idx="40">
                  <c:v>1113</c:v>
                </c:pt>
                <c:pt idx="41">
                  <c:v>1191</c:v>
                </c:pt>
                <c:pt idx="42">
                  <c:v>1226</c:v>
                </c:pt>
                <c:pt idx="43">
                  <c:v>1262</c:v>
                </c:pt>
                <c:pt idx="44">
                  <c:v>1306</c:v>
                </c:pt>
                <c:pt idx="45">
                  <c:v>1326</c:v>
                </c:pt>
                <c:pt idx="46">
                  <c:v>1369</c:v>
                </c:pt>
                <c:pt idx="47">
                  <c:v>1417</c:v>
                </c:pt>
                <c:pt idx="48">
                  <c:v>1461</c:v>
                </c:pt>
                <c:pt idx="49">
                  <c:v>1519</c:v>
                </c:pt>
              </c:numCache>
            </c:numRef>
          </c:val>
        </c:ser>
        <c:ser>
          <c:idx val="3"/>
          <c:order val="3"/>
          <c:tx>
            <c:strRef>
              <c:f>'13_16'!$B$35</c:f>
              <c:strCache>
                <c:ptCount val="1"/>
                <c:pt idx="0">
                  <c:v>Water Rentals and Assessments</c:v>
                </c:pt>
              </c:strCache>
            </c:strRef>
          </c:tx>
          <c:cat>
            <c:numRef>
              <c:f>'13_16'!$C$31:$AZ$31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'13_16'!$C$35:$AZ$35</c:f>
              <c:numCache>
                <c:formatCode>General</c:formatCode>
                <c:ptCount val="50"/>
                <c:pt idx="0">
                  <c:v>117</c:v>
                </c:pt>
                <c:pt idx="1">
                  <c:v>116</c:v>
                </c:pt>
                <c:pt idx="2">
                  <c:v>112</c:v>
                </c:pt>
                <c:pt idx="3">
                  <c:v>112</c:v>
                </c:pt>
                <c:pt idx="4">
                  <c:v>112</c:v>
                </c:pt>
                <c:pt idx="5">
                  <c:v>113</c:v>
                </c:pt>
                <c:pt idx="6">
                  <c:v>112</c:v>
                </c:pt>
                <c:pt idx="7">
                  <c:v>112</c:v>
                </c:pt>
                <c:pt idx="8">
                  <c:v>114</c:v>
                </c:pt>
                <c:pt idx="9">
                  <c:v>114</c:v>
                </c:pt>
                <c:pt idx="10">
                  <c:v>113</c:v>
                </c:pt>
                <c:pt idx="11">
                  <c:v>113</c:v>
                </c:pt>
                <c:pt idx="12">
                  <c:v>113</c:v>
                </c:pt>
                <c:pt idx="13">
                  <c:v>114</c:v>
                </c:pt>
                <c:pt idx="14">
                  <c:v>115</c:v>
                </c:pt>
                <c:pt idx="15">
                  <c:v>115</c:v>
                </c:pt>
                <c:pt idx="16">
                  <c:v>114</c:v>
                </c:pt>
                <c:pt idx="17">
                  <c:v>114</c:v>
                </c:pt>
                <c:pt idx="18">
                  <c:v>118</c:v>
                </c:pt>
                <c:pt idx="19">
                  <c:v>117</c:v>
                </c:pt>
                <c:pt idx="20">
                  <c:v>116</c:v>
                </c:pt>
                <c:pt idx="21">
                  <c:v>116</c:v>
                </c:pt>
                <c:pt idx="22">
                  <c:v>116</c:v>
                </c:pt>
                <c:pt idx="23">
                  <c:v>117</c:v>
                </c:pt>
                <c:pt idx="24">
                  <c:v>119</c:v>
                </c:pt>
                <c:pt idx="25">
                  <c:v>118</c:v>
                </c:pt>
                <c:pt idx="26">
                  <c:v>118</c:v>
                </c:pt>
                <c:pt idx="27">
                  <c:v>120</c:v>
                </c:pt>
                <c:pt idx="28">
                  <c:v>119</c:v>
                </c:pt>
                <c:pt idx="29">
                  <c:v>118</c:v>
                </c:pt>
                <c:pt idx="30">
                  <c:v>119</c:v>
                </c:pt>
                <c:pt idx="31">
                  <c:v>121</c:v>
                </c:pt>
                <c:pt idx="32">
                  <c:v>120</c:v>
                </c:pt>
                <c:pt idx="33">
                  <c:v>120</c:v>
                </c:pt>
                <c:pt idx="34">
                  <c:v>120</c:v>
                </c:pt>
                <c:pt idx="35">
                  <c:v>121</c:v>
                </c:pt>
                <c:pt idx="36">
                  <c:v>125</c:v>
                </c:pt>
                <c:pt idx="37">
                  <c:v>127</c:v>
                </c:pt>
                <c:pt idx="38">
                  <c:v>129</c:v>
                </c:pt>
                <c:pt idx="39">
                  <c:v>131</c:v>
                </c:pt>
                <c:pt idx="40">
                  <c:v>134</c:v>
                </c:pt>
                <c:pt idx="41">
                  <c:v>136</c:v>
                </c:pt>
                <c:pt idx="42">
                  <c:v>139</c:v>
                </c:pt>
                <c:pt idx="43">
                  <c:v>141</c:v>
                </c:pt>
                <c:pt idx="44">
                  <c:v>144</c:v>
                </c:pt>
                <c:pt idx="45">
                  <c:v>146</c:v>
                </c:pt>
                <c:pt idx="46">
                  <c:v>149</c:v>
                </c:pt>
                <c:pt idx="47">
                  <c:v>151</c:v>
                </c:pt>
                <c:pt idx="48">
                  <c:v>154</c:v>
                </c:pt>
                <c:pt idx="49">
                  <c:v>157</c:v>
                </c:pt>
              </c:numCache>
            </c:numRef>
          </c:val>
        </c:ser>
        <c:ser>
          <c:idx val="4"/>
          <c:order val="4"/>
          <c:tx>
            <c:strRef>
              <c:f>'13_16'!$B$36</c:f>
              <c:strCache>
                <c:ptCount val="1"/>
                <c:pt idx="0">
                  <c:v>Fuel and Power Purchased</c:v>
                </c:pt>
              </c:strCache>
            </c:strRef>
          </c:tx>
          <c:cat>
            <c:numRef>
              <c:f>'13_16'!$C$31:$AZ$31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'13_16'!$C$36:$AZ$36</c:f>
              <c:numCache>
                <c:formatCode>General</c:formatCode>
                <c:ptCount val="50"/>
                <c:pt idx="0">
                  <c:v>143</c:v>
                </c:pt>
                <c:pt idx="1">
                  <c:v>166</c:v>
                </c:pt>
                <c:pt idx="2">
                  <c:v>167</c:v>
                </c:pt>
                <c:pt idx="3">
                  <c:v>178</c:v>
                </c:pt>
                <c:pt idx="4">
                  <c:v>191</c:v>
                </c:pt>
                <c:pt idx="5">
                  <c:v>197</c:v>
                </c:pt>
                <c:pt idx="6">
                  <c:v>206</c:v>
                </c:pt>
                <c:pt idx="7">
                  <c:v>209</c:v>
                </c:pt>
                <c:pt idx="8">
                  <c:v>218</c:v>
                </c:pt>
                <c:pt idx="9">
                  <c:v>233</c:v>
                </c:pt>
                <c:pt idx="10">
                  <c:v>257</c:v>
                </c:pt>
                <c:pt idx="11">
                  <c:v>278</c:v>
                </c:pt>
                <c:pt idx="12">
                  <c:v>296</c:v>
                </c:pt>
                <c:pt idx="13">
                  <c:v>277</c:v>
                </c:pt>
                <c:pt idx="14">
                  <c:v>286</c:v>
                </c:pt>
                <c:pt idx="15">
                  <c:v>307</c:v>
                </c:pt>
                <c:pt idx="16">
                  <c:v>339</c:v>
                </c:pt>
                <c:pt idx="17">
                  <c:v>362</c:v>
                </c:pt>
                <c:pt idx="18">
                  <c:v>357</c:v>
                </c:pt>
                <c:pt idx="19">
                  <c:v>421</c:v>
                </c:pt>
                <c:pt idx="20">
                  <c:v>454</c:v>
                </c:pt>
                <c:pt idx="21">
                  <c:v>488</c:v>
                </c:pt>
                <c:pt idx="22">
                  <c:v>527</c:v>
                </c:pt>
                <c:pt idx="23">
                  <c:v>554</c:v>
                </c:pt>
                <c:pt idx="24">
                  <c:v>568</c:v>
                </c:pt>
                <c:pt idx="25">
                  <c:v>636</c:v>
                </c:pt>
                <c:pt idx="26">
                  <c:v>678</c:v>
                </c:pt>
                <c:pt idx="27">
                  <c:v>706</c:v>
                </c:pt>
                <c:pt idx="28">
                  <c:v>787</c:v>
                </c:pt>
                <c:pt idx="29">
                  <c:v>861</c:v>
                </c:pt>
                <c:pt idx="30">
                  <c:v>921</c:v>
                </c:pt>
                <c:pt idx="31">
                  <c:v>949</c:v>
                </c:pt>
                <c:pt idx="32">
                  <c:v>1033</c:v>
                </c:pt>
                <c:pt idx="33">
                  <c:v>1119</c:v>
                </c:pt>
                <c:pt idx="34">
                  <c:v>1194</c:v>
                </c:pt>
                <c:pt idx="35">
                  <c:v>1259</c:v>
                </c:pt>
                <c:pt idx="36">
                  <c:v>1233</c:v>
                </c:pt>
                <c:pt idx="37">
                  <c:v>1256</c:v>
                </c:pt>
                <c:pt idx="38">
                  <c:v>1278</c:v>
                </c:pt>
                <c:pt idx="39">
                  <c:v>1301</c:v>
                </c:pt>
                <c:pt idx="40">
                  <c:v>1325</c:v>
                </c:pt>
                <c:pt idx="41">
                  <c:v>1348</c:v>
                </c:pt>
                <c:pt idx="42">
                  <c:v>1373</c:v>
                </c:pt>
                <c:pt idx="43">
                  <c:v>1397</c:v>
                </c:pt>
                <c:pt idx="44">
                  <c:v>1423</c:v>
                </c:pt>
                <c:pt idx="45">
                  <c:v>1448</c:v>
                </c:pt>
                <c:pt idx="46">
                  <c:v>1474</c:v>
                </c:pt>
                <c:pt idx="47">
                  <c:v>1501</c:v>
                </c:pt>
                <c:pt idx="48">
                  <c:v>1528</c:v>
                </c:pt>
                <c:pt idx="49">
                  <c:v>1555</c:v>
                </c:pt>
              </c:numCache>
            </c:numRef>
          </c:val>
        </c:ser>
        <c:ser>
          <c:idx val="5"/>
          <c:order val="5"/>
          <c:tx>
            <c:strRef>
              <c:f>'13_16'!$B$37</c:f>
              <c:strCache>
                <c:ptCount val="1"/>
                <c:pt idx="0">
                  <c:v>Capital and Other Taxes</c:v>
                </c:pt>
              </c:strCache>
            </c:strRef>
          </c:tx>
          <c:cat>
            <c:numRef>
              <c:f>'13_16'!$C$31:$AZ$31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'13_16'!$C$37:$AZ$37</c:f>
              <c:numCache>
                <c:formatCode>General</c:formatCode>
                <c:ptCount val="50"/>
                <c:pt idx="0">
                  <c:v>87</c:v>
                </c:pt>
                <c:pt idx="1">
                  <c:v>95</c:v>
                </c:pt>
                <c:pt idx="2">
                  <c:v>99</c:v>
                </c:pt>
                <c:pt idx="3">
                  <c:v>104</c:v>
                </c:pt>
                <c:pt idx="4">
                  <c:v>108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111</c:v>
                </c:pt>
                <c:pt idx="9">
                  <c:v>113</c:v>
                </c:pt>
                <c:pt idx="10">
                  <c:v>114</c:v>
                </c:pt>
                <c:pt idx="11">
                  <c:v>116</c:v>
                </c:pt>
                <c:pt idx="12">
                  <c:v>118</c:v>
                </c:pt>
                <c:pt idx="13">
                  <c:v>119</c:v>
                </c:pt>
                <c:pt idx="14">
                  <c:v>121</c:v>
                </c:pt>
                <c:pt idx="15">
                  <c:v>123</c:v>
                </c:pt>
                <c:pt idx="16">
                  <c:v>128</c:v>
                </c:pt>
                <c:pt idx="17">
                  <c:v>132</c:v>
                </c:pt>
                <c:pt idx="18">
                  <c:v>135</c:v>
                </c:pt>
                <c:pt idx="19">
                  <c:v>137</c:v>
                </c:pt>
                <c:pt idx="20">
                  <c:v>139</c:v>
                </c:pt>
                <c:pt idx="21">
                  <c:v>142</c:v>
                </c:pt>
                <c:pt idx="22">
                  <c:v>145</c:v>
                </c:pt>
                <c:pt idx="23">
                  <c:v>149</c:v>
                </c:pt>
                <c:pt idx="24">
                  <c:v>152</c:v>
                </c:pt>
                <c:pt idx="25">
                  <c:v>155</c:v>
                </c:pt>
                <c:pt idx="26">
                  <c:v>159</c:v>
                </c:pt>
                <c:pt idx="27">
                  <c:v>163</c:v>
                </c:pt>
                <c:pt idx="28">
                  <c:v>165</c:v>
                </c:pt>
                <c:pt idx="29">
                  <c:v>169</c:v>
                </c:pt>
                <c:pt idx="30">
                  <c:v>174</c:v>
                </c:pt>
                <c:pt idx="31">
                  <c:v>178</c:v>
                </c:pt>
                <c:pt idx="32">
                  <c:v>180</c:v>
                </c:pt>
                <c:pt idx="33">
                  <c:v>183</c:v>
                </c:pt>
                <c:pt idx="34">
                  <c:v>185</c:v>
                </c:pt>
                <c:pt idx="35">
                  <c:v>187</c:v>
                </c:pt>
                <c:pt idx="36">
                  <c:v>188</c:v>
                </c:pt>
                <c:pt idx="37">
                  <c:v>190</c:v>
                </c:pt>
                <c:pt idx="38">
                  <c:v>192</c:v>
                </c:pt>
                <c:pt idx="39">
                  <c:v>195</c:v>
                </c:pt>
                <c:pt idx="40">
                  <c:v>197</c:v>
                </c:pt>
                <c:pt idx="41">
                  <c:v>200</c:v>
                </c:pt>
                <c:pt idx="42">
                  <c:v>202</c:v>
                </c:pt>
                <c:pt idx="43">
                  <c:v>204</c:v>
                </c:pt>
                <c:pt idx="44">
                  <c:v>206</c:v>
                </c:pt>
                <c:pt idx="45">
                  <c:v>208</c:v>
                </c:pt>
                <c:pt idx="46">
                  <c:v>211</c:v>
                </c:pt>
                <c:pt idx="47">
                  <c:v>215</c:v>
                </c:pt>
                <c:pt idx="48">
                  <c:v>218</c:v>
                </c:pt>
                <c:pt idx="49">
                  <c:v>219</c:v>
                </c:pt>
              </c:numCache>
            </c:numRef>
          </c:val>
        </c:ser>
        <c:ser>
          <c:idx val="6"/>
          <c:order val="6"/>
          <c:tx>
            <c:strRef>
              <c:f>'13_16'!$B$38</c:f>
              <c:strCache>
                <c:ptCount val="1"/>
                <c:pt idx="0">
                  <c:v>Corporate Allocation</c:v>
                </c:pt>
              </c:strCache>
            </c:strRef>
          </c:tx>
          <c:cat>
            <c:numRef>
              <c:f>'13_16'!$C$31:$AZ$31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'13_16'!$C$38:$AZ$38</c:f>
              <c:numCache>
                <c:formatCode>General</c:formatCode>
                <c:ptCount val="50"/>
                <c:pt idx="0">
                  <c:v>9</c:v>
                </c:pt>
                <c:pt idx="1">
                  <c:v>9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353024"/>
        <c:axId val="410363008"/>
      </c:areaChart>
      <c:catAx>
        <c:axId val="41035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0363008"/>
        <c:crosses val="autoZero"/>
        <c:auto val="1"/>
        <c:lblAlgn val="ctr"/>
        <c:lblOffset val="100"/>
        <c:noMultiLvlLbl val="0"/>
      </c:catAx>
      <c:valAx>
        <c:axId val="4103630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Million $</a:t>
                </a:r>
              </a:p>
            </c:rich>
          </c:tx>
          <c:overlay val="0"/>
        </c:title>
        <c:numFmt formatCode="&quot;$&quot;#,##0" sourceLinked="0"/>
        <c:majorTickMark val="out"/>
        <c:minorTickMark val="none"/>
        <c:tickLblPos val="nextTo"/>
        <c:crossAx val="410353024"/>
        <c:crosses val="autoZero"/>
        <c:crossBetween val="midCat"/>
      </c:valAx>
    </c:plotArea>
    <c:legend>
      <c:legendPos val="b"/>
      <c:overlay val="0"/>
    </c:legend>
    <c:plotVisOnly val="1"/>
    <c:dispBlanksAs val="zero"/>
    <c:showDLblsOverMax val="0"/>
  </c:chart>
  <c:txPr>
    <a:bodyPr/>
    <a:lstStyle/>
    <a:p>
      <a:pPr>
        <a:defRPr sz="11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'17'!$B$4</c:f>
              <c:strCache>
                <c:ptCount val="1"/>
                <c:pt idx="0">
                  <c:v>All Gas (1)</c:v>
                </c:pt>
              </c:strCache>
            </c:strRef>
          </c:tx>
          <c:cat>
            <c:numRef>
              <c:f>'17'!$D$3:$V$3</c:f>
              <c:numCache>
                <c:formatCode>General</c:formatCode>
                <c:ptCount val="1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</c:numCache>
            </c:numRef>
          </c:cat>
          <c:val>
            <c:numRef>
              <c:f>'17'!$D$4:$V$4</c:f>
              <c:numCache>
                <c:formatCode>_(* #,##0.0_);_(* \(#,##0.0\);_(* "-"??_);_(@_)</c:formatCode>
                <c:ptCount val="19"/>
                <c:pt idx="0">
                  <c:v>66.17</c:v>
                </c:pt>
                <c:pt idx="1">
                  <c:v>87.64</c:v>
                </c:pt>
                <c:pt idx="2">
                  <c:v>87.64</c:v>
                </c:pt>
                <c:pt idx="3">
                  <c:v>87.64</c:v>
                </c:pt>
                <c:pt idx="4">
                  <c:v>87.64</c:v>
                </c:pt>
                <c:pt idx="5">
                  <c:v>87.64</c:v>
                </c:pt>
                <c:pt idx="6">
                  <c:v>87.64</c:v>
                </c:pt>
                <c:pt idx="7">
                  <c:v>87.64</c:v>
                </c:pt>
                <c:pt idx="8">
                  <c:v>87.64</c:v>
                </c:pt>
                <c:pt idx="9">
                  <c:v>87.64</c:v>
                </c:pt>
                <c:pt idx="10">
                  <c:v>87.64</c:v>
                </c:pt>
                <c:pt idx="11">
                  <c:v>87.64</c:v>
                </c:pt>
                <c:pt idx="12">
                  <c:v>87.64</c:v>
                </c:pt>
                <c:pt idx="13">
                  <c:v>87.64</c:v>
                </c:pt>
                <c:pt idx="14">
                  <c:v>87.64</c:v>
                </c:pt>
                <c:pt idx="15">
                  <c:v>87.64</c:v>
                </c:pt>
                <c:pt idx="16">
                  <c:v>87.64</c:v>
                </c:pt>
                <c:pt idx="17">
                  <c:v>87.64</c:v>
                </c:pt>
                <c:pt idx="18">
                  <c:v>21.46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'17'!$B$5</c:f>
              <c:strCache>
                <c:ptCount val="1"/>
                <c:pt idx="0">
                  <c:v>K22/Gas (2)</c:v>
                </c:pt>
              </c:strCache>
            </c:strRef>
          </c:tx>
          <c:cat>
            <c:numRef>
              <c:f>'17'!$D$3:$V$3</c:f>
              <c:numCache>
                <c:formatCode>General</c:formatCode>
                <c:ptCount val="1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</c:numCache>
            </c:numRef>
          </c:cat>
          <c:val>
            <c:numRef>
              <c:f>'17'!$D$5:$V$5</c:f>
              <c:numCache>
                <c:formatCode>_(* #,##0.0_);_(* \(#,##0.0\);_(* "-"??_);_(@_)</c:formatCode>
                <c:ptCount val="19"/>
                <c:pt idx="0">
                  <c:v>13.9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'17'!$B$6</c:f>
              <c:strCache>
                <c:ptCount val="1"/>
                <c:pt idx="0">
                  <c:v>Gas/C26 (7)</c:v>
                </c:pt>
              </c:strCache>
            </c:strRef>
          </c:tx>
          <c:cat>
            <c:numRef>
              <c:f>'17'!$D$3:$V$3</c:f>
              <c:numCache>
                <c:formatCode>General</c:formatCode>
                <c:ptCount val="1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</c:numCache>
            </c:numRef>
          </c:cat>
          <c:val>
            <c:numRef>
              <c:f>'17'!$D$6:$V$6</c:f>
              <c:numCache>
                <c:formatCode>_(* #,##0.0_);_(* \(#,##0.0\);_(* "-"??_);_(@_)</c:formatCode>
                <c:ptCount val="19"/>
                <c:pt idx="0">
                  <c:v>52.27</c:v>
                </c:pt>
                <c:pt idx="1">
                  <c:v>66.740000000000009</c:v>
                </c:pt>
                <c:pt idx="2">
                  <c:v>66.740000000000009</c:v>
                </c:pt>
                <c:pt idx="3">
                  <c:v>66.740000000000009</c:v>
                </c:pt>
                <c:pt idx="4">
                  <c:v>66.740000000000009</c:v>
                </c:pt>
                <c:pt idx="5">
                  <c:v>66.740000000000009</c:v>
                </c:pt>
                <c:pt idx="6">
                  <c:v>66.740000000000009</c:v>
                </c:pt>
                <c:pt idx="7">
                  <c:v>66.740000000000009</c:v>
                </c:pt>
                <c:pt idx="8">
                  <c:v>66.740000000000009</c:v>
                </c:pt>
                <c:pt idx="9">
                  <c:v>66.740000000000009</c:v>
                </c:pt>
                <c:pt idx="10">
                  <c:v>66.740000000000009</c:v>
                </c:pt>
                <c:pt idx="11">
                  <c:v>66.740000000000009</c:v>
                </c:pt>
                <c:pt idx="12">
                  <c:v>66.740000000000009</c:v>
                </c:pt>
                <c:pt idx="13">
                  <c:v>66.740000000000009</c:v>
                </c:pt>
                <c:pt idx="14">
                  <c:v>66.740000000000009</c:v>
                </c:pt>
                <c:pt idx="15">
                  <c:v>66.740000000000009</c:v>
                </c:pt>
                <c:pt idx="16">
                  <c:v>66.740000000000009</c:v>
                </c:pt>
                <c:pt idx="17">
                  <c:v>66.740000000000009</c:v>
                </c:pt>
                <c:pt idx="18">
                  <c:v>14.46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'17'!$B$8</c:f>
              <c:strCache>
                <c:ptCount val="1"/>
                <c:pt idx="0">
                  <c:v>K19 Imp Gas 750 MW (6)</c:v>
                </c:pt>
              </c:strCache>
            </c:strRef>
          </c:tx>
          <c:cat>
            <c:numRef>
              <c:f>'17'!$D$3:$V$3</c:f>
              <c:numCache>
                <c:formatCode>General</c:formatCode>
                <c:ptCount val="1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</c:numCache>
            </c:numRef>
          </c:cat>
          <c:val>
            <c:numRef>
              <c:f>'17'!$D$7:$V$7</c:f>
              <c:numCache>
                <c:formatCode>_(* #,##0.0_);_(* \(#,##0.0\);_(* "-"??_);_(@_)</c:formatCode>
                <c:ptCount val="19"/>
                <c:pt idx="0">
                  <c:v>13.9</c:v>
                </c:pt>
                <c:pt idx="1">
                  <c:v>20.9</c:v>
                </c:pt>
                <c:pt idx="2">
                  <c:v>20.9</c:v>
                </c:pt>
                <c:pt idx="3">
                  <c:v>20.9</c:v>
                </c:pt>
                <c:pt idx="4">
                  <c:v>20.9</c:v>
                </c:pt>
                <c:pt idx="5">
                  <c:v>20.9</c:v>
                </c:pt>
                <c:pt idx="6">
                  <c:v>20.9</c:v>
                </c:pt>
                <c:pt idx="7">
                  <c:v>20.9</c:v>
                </c:pt>
                <c:pt idx="8">
                  <c:v>20.9</c:v>
                </c:pt>
                <c:pt idx="9">
                  <c:v>20.9</c:v>
                </c:pt>
                <c:pt idx="10">
                  <c:v>20.9</c:v>
                </c:pt>
                <c:pt idx="11">
                  <c:v>20.9</c:v>
                </c:pt>
                <c:pt idx="12">
                  <c:v>20.9</c:v>
                </c:pt>
                <c:pt idx="13">
                  <c:v>20.9</c:v>
                </c:pt>
                <c:pt idx="14">
                  <c:v>20.9</c:v>
                </c:pt>
                <c:pt idx="15">
                  <c:v>20.9</c:v>
                </c:pt>
                <c:pt idx="16">
                  <c:v>20.9</c:v>
                </c:pt>
                <c:pt idx="17">
                  <c:v>20.9</c:v>
                </c:pt>
                <c:pt idx="18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'17'!$B$8</c:f>
              <c:strCache>
                <c:ptCount val="1"/>
                <c:pt idx="0">
                  <c:v>K19 Imp Gas 750 MW (6)</c:v>
                </c:pt>
              </c:strCache>
            </c:strRef>
          </c:tx>
          <c:cat>
            <c:numRef>
              <c:f>'17'!$D$3:$V$3</c:f>
              <c:numCache>
                <c:formatCode>General</c:formatCode>
                <c:ptCount val="1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</c:numCache>
            </c:numRef>
          </c:cat>
          <c:val>
            <c:numRef>
              <c:f>'17'!$D$8:$V$8</c:f>
              <c:numCache>
                <c:formatCode>_(* #,##0.0_);_(* \(#,##0.0\);_(* "-"??_);_(@_)</c:formatCode>
                <c:ptCount val="19"/>
                <c:pt idx="0">
                  <c:v>13.9</c:v>
                </c:pt>
                <c:pt idx="1">
                  <c:v>20.9</c:v>
                </c:pt>
                <c:pt idx="2">
                  <c:v>20.9</c:v>
                </c:pt>
                <c:pt idx="3">
                  <c:v>20.9</c:v>
                </c:pt>
                <c:pt idx="4">
                  <c:v>20.9</c:v>
                </c:pt>
                <c:pt idx="5">
                  <c:v>20.9</c:v>
                </c:pt>
                <c:pt idx="6">
                  <c:v>20.9</c:v>
                </c:pt>
                <c:pt idx="7">
                  <c:v>20.9</c:v>
                </c:pt>
                <c:pt idx="8">
                  <c:v>20.9</c:v>
                </c:pt>
                <c:pt idx="9">
                  <c:v>20.9</c:v>
                </c:pt>
                <c:pt idx="10">
                  <c:v>20.9</c:v>
                </c:pt>
                <c:pt idx="11">
                  <c:v>20.9</c:v>
                </c:pt>
                <c:pt idx="12">
                  <c:v>20.9</c:v>
                </c:pt>
                <c:pt idx="13">
                  <c:v>20.9</c:v>
                </c:pt>
                <c:pt idx="14">
                  <c:v>20.9</c:v>
                </c:pt>
                <c:pt idx="15">
                  <c:v>20.9</c:v>
                </c:pt>
                <c:pt idx="16">
                  <c:v>20.9</c:v>
                </c:pt>
                <c:pt idx="17">
                  <c:v>20.9</c:v>
                </c:pt>
                <c:pt idx="18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367872"/>
        <c:axId val="408369408"/>
      </c:lineChart>
      <c:catAx>
        <c:axId val="40836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8369408"/>
        <c:crosses val="autoZero"/>
        <c:auto val="1"/>
        <c:lblAlgn val="ctr"/>
        <c:lblOffset val="100"/>
        <c:noMultiLvlLbl val="0"/>
      </c:catAx>
      <c:valAx>
        <c:axId val="4083694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 Millions</a:t>
                </a:r>
              </a:p>
            </c:rich>
          </c:tx>
          <c:layout/>
          <c:overlay val="0"/>
        </c:title>
        <c:numFmt formatCode="_(&quot;$&quot;* #,##0_);_(&quot;$&quot;* \(#,##0\);_(&quot;$&quot;* &quot;-&quot;_);_(@_)" sourceLinked="0"/>
        <c:majorTickMark val="out"/>
        <c:minorTickMark val="none"/>
        <c:tickLblPos val="nextTo"/>
        <c:crossAx val="4083678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'19_21'!$A$72</c:f>
              <c:strCache>
                <c:ptCount val="1"/>
                <c:pt idx="0">
                  <c:v>All Gas (1)</c:v>
                </c:pt>
              </c:strCache>
            </c:strRef>
          </c:tx>
          <c:marker>
            <c:symbol val="none"/>
          </c:marker>
          <c:cat>
            <c:numRef>
              <c:f>'19_21'!$C$71:$AZ$71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'19_21'!$C$72:$AZ$72</c:f>
              <c:numCache>
                <c:formatCode>0.0</c:formatCode>
                <c:ptCount val="50"/>
                <c:pt idx="0">
                  <c:v>0</c:v>
                </c:pt>
                <c:pt idx="1">
                  <c:v>66</c:v>
                </c:pt>
                <c:pt idx="2">
                  <c:v>119</c:v>
                </c:pt>
                <c:pt idx="3">
                  <c:v>226</c:v>
                </c:pt>
                <c:pt idx="4">
                  <c:v>312</c:v>
                </c:pt>
                <c:pt idx="5">
                  <c:v>418</c:v>
                </c:pt>
                <c:pt idx="6">
                  <c:v>490</c:v>
                </c:pt>
                <c:pt idx="7">
                  <c:v>568</c:v>
                </c:pt>
                <c:pt idx="8">
                  <c:v>707</c:v>
                </c:pt>
                <c:pt idx="9">
                  <c:v>814</c:v>
                </c:pt>
                <c:pt idx="10">
                  <c:v>909</c:v>
                </c:pt>
                <c:pt idx="11">
                  <c:v>1007</c:v>
                </c:pt>
                <c:pt idx="12">
                  <c:v>1118</c:v>
                </c:pt>
                <c:pt idx="13">
                  <c:v>1154</c:v>
                </c:pt>
                <c:pt idx="14">
                  <c:v>1259</c:v>
                </c:pt>
                <c:pt idx="15">
                  <c:v>1372</c:v>
                </c:pt>
                <c:pt idx="16">
                  <c:v>1492</c:v>
                </c:pt>
                <c:pt idx="17">
                  <c:v>1619</c:v>
                </c:pt>
                <c:pt idx="18">
                  <c:v>1789</c:v>
                </c:pt>
                <c:pt idx="19">
                  <c:v>1972</c:v>
                </c:pt>
                <c:pt idx="20">
                  <c:v>1411</c:v>
                </c:pt>
                <c:pt idx="21">
                  <c:v>1468</c:v>
                </c:pt>
                <c:pt idx="22">
                  <c:v>1647</c:v>
                </c:pt>
                <c:pt idx="23">
                  <c:v>1719</c:v>
                </c:pt>
                <c:pt idx="24">
                  <c:v>1774</c:v>
                </c:pt>
                <c:pt idx="25">
                  <c:v>1977</c:v>
                </c:pt>
                <c:pt idx="26">
                  <c:v>2063</c:v>
                </c:pt>
                <c:pt idx="27">
                  <c:v>2131</c:v>
                </c:pt>
                <c:pt idx="28">
                  <c:v>2359</c:v>
                </c:pt>
                <c:pt idx="29">
                  <c:v>2489</c:v>
                </c:pt>
                <c:pt idx="30">
                  <c:v>2653</c:v>
                </c:pt>
                <c:pt idx="31">
                  <c:v>2730</c:v>
                </c:pt>
                <c:pt idx="32">
                  <c:v>2946</c:v>
                </c:pt>
                <c:pt idx="33">
                  <c:v>3114</c:v>
                </c:pt>
                <c:pt idx="34">
                  <c:v>3264</c:v>
                </c:pt>
                <c:pt idx="35">
                  <c:v>3358</c:v>
                </c:pt>
                <c:pt idx="36">
                  <c:v>3386</c:v>
                </c:pt>
                <c:pt idx="37">
                  <c:v>3440</c:v>
                </c:pt>
                <c:pt idx="38">
                  <c:v>3575</c:v>
                </c:pt>
                <c:pt idx="39">
                  <c:v>3652</c:v>
                </c:pt>
                <c:pt idx="40">
                  <c:v>3746</c:v>
                </c:pt>
                <c:pt idx="41">
                  <c:v>3886</c:v>
                </c:pt>
                <c:pt idx="42">
                  <c:v>3955</c:v>
                </c:pt>
                <c:pt idx="43">
                  <c:v>4039</c:v>
                </c:pt>
                <c:pt idx="44">
                  <c:v>4118</c:v>
                </c:pt>
                <c:pt idx="45">
                  <c:v>4167</c:v>
                </c:pt>
                <c:pt idx="46">
                  <c:v>4264</c:v>
                </c:pt>
                <c:pt idx="47">
                  <c:v>4356</c:v>
                </c:pt>
                <c:pt idx="48">
                  <c:v>4452</c:v>
                </c:pt>
                <c:pt idx="49">
                  <c:v>4600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'19_21'!$A$73</c:f>
              <c:strCache>
                <c:ptCount val="1"/>
                <c:pt idx="0">
                  <c:v>K22/Gas (2)</c:v>
                </c:pt>
              </c:strCache>
            </c:strRef>
          </c:tx>
          <c:marker>
            <c:symbol val="none"/>
          </c:marker>
          <c:cat>
            <c:numRef>
              <c:f>'19_21'!$C$71:$AZ$71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'19_21'!$C$73:$AZ$73</c:f>
              <c:numCache>
                <c:formatCode>0.0</c:formatCode>
                <c:ptCount val="50"/>
                <c:pt idx="0">
                  <c:v>0</c:v>
                </c:pt>
                <c:pt idx="1">
                  <c:v>66</c:v>
                </c:pt>
                <c:pt idx="2">
                  <c:v>119</c:v>
                </c:pt>
                <c:pt idx="3">
                  <c:v>228</c:v>
                </c:pt>
                <c:pt idx="4">
                  <c:v>315</c:v>
                </c:pt>
                <c:pt idx="5">
                  <c:v>422</c:v>
                </c:pt>
                <c:pt idx="6">
                  <c:v>493</c:v>
                </c:pt>
                <c:pt idx="7">
                  <c:v>572</c:v>
                </c:pt>
                <c:pt idx="8">
                  <c:v>706</c:v>
                </c:pt>
                <c:pt idx="9">
                  <c:v>817</c:v>
                </c:pt>
                <c:pt idx="10">
                  <c:v>936</c:v>
                </c:pt>
                <c:pt idx="11">
                  <c:v>1194</c:v>
                </c:pt>
                <c:pt idx="12">
                  <c:v>1339</c:v>
                </c:pt>
                <c:pt idx="13">
                  <c:v>1400</c:v>
                </c:pt>
                <c:pt idx="14">
                  <c:v>1511</c:v>
                </c:pt>
                <c:pt idx="15">
                  <c:v>1600</c:v>
                </c:pt>
                <c:pt idx="16">
                  <c:v>1721</c:v>
                </c:pt>
                <c:pt idx="17">
                  <c:v>1867</c:v>
                </c:pt>
                <c:pt idx="18">
                  <c:v>2013</c:v>
                </c:pt>
                <c:pt idx="19">
                  <c:v>2165</c:v>
                </c:pt>
                <c:pt idx="20">
                  <c:v>1637</c:v>
                </c:pt>
                <c:pt idx="21">
                  <c:v>1691</c:v>
                </c:pt>
                <c:pt idx="22">
                  <c:v>1948</c:v>
                </c:pt>
                <c:pt idx="23">
                  <c:v>2017</c:v>
                </c:pt>
                <c:pt idx="24">
                  <c:v>2078</c:v>
                </c:pt>
                <c:pt idx="25">
                  <c:v>2129</c:v>
                </c:pt>
                <c:pt idx="26">
                  <c:v>2326</c:v>
                </c:pt>
                <c:pt idx="27">
                  <c:v>2416</c:v>
                </c:pt>
                <c:pt idx="28">
                  <c:v>2503</c:v>
                </c:pt>
                <c:pt idx="29">
                  <c:v>2732</c:v>
                </c:pt>
                <c:pt idx="30">
                  <c:v>2898</c:v>
                </c:pt>
                <c:pt idx="31">
                  <c:v>2985</c:v>
                </c:pt>
                <c:pt idx="32">
                  <c:v>3027</c:v>
                </c:pt>
                <c:pt idx="33">
                  <c:v>3297</c:v>
                </c:pt>
                <c:pt idx="34">
                  <c:v>3443</c:v>
                </c:pt>
                <c:pt idx="35">
                  <c:v>3494</c:v>
                </c:pt>
                <c:pt idx="36">
                  <c:v>3523</c:v>
                </c:pt>
                <c:pt idx="37">
                  <c:v>3574</c:v>
                </c:pt>
                <c:pt idx="38">
                  <c:v>3701</c:v>
                </c:pt>
                <c:pt idx="39">
                  <c:v>3764</c:v>
                </c:pt>
                <c:pt idx="40">
                  <c:v>3785</c:v>
                </c:pt>
                <c:pt idx="41">
                  <c:v>3852</c:v>
                </c:pt>
                <c:pt idx="42">
                  <c:v>3890</c:v>
                </c:pt>
                <c:pt idx="43">
                  <c:v>3941</c:v>
                </c:pt>
                <c:pt idx="44">
                  <c:v>3989</c:v>
                </c:pt>
                <c:pt idx="45">
                  <c:v>4031</c:v>
                </c:pt>
                <c:pt idx="46">
                  <c:v>4086</c:v>
                </c:pt>
                <c:pt idx="47">
                  <c:v>4187</c:v>
                </c:pt>
                <c:pt idx="48">
                  <c:v>4264</c:v>
                </c:pt>
                <c:pt idx="49">
                  <c:v>4328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'19_21'!$A$74</c:f>
              <c:strCache>
                <c:ptCount val="1"/>
                <c:pt idx="0">
                  <c:v>Gas/C26 (7)</c:v>
                </c:pt>
              </c:strCache>
            </c:strRef>
          </c:tx>
          <c:marker>
            <c:symbol val="none"/>
          </c:marker>
          <c:cat>
            <c:numRef>
              <c:f>'19_21'!$C$71:$AZ$71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'19_21'!$C$74:$AZ$74</c:f>
              <c:numCache>
                <c:formatCode>0.0</c:formatCode>
                <c:ptCount val="50"/>
                <c:pt idx="0">
                  <c:v>0</c:v>
                </c:pt>
                <c:pt idx="1">
                  <c:v>66</c:v>
                </c:pt>
                <c:pt idx="2">
                  <c:v>125</c:v>
                </c:pt>
                <c:pt idx="3">
                  <c:v>239</c:v>
                </c:pt>
                <c:pt idx="4">
                  <c:v>332</c:v>
                </c:pt>
                <c:pt idx="5">
                  <c:v>447</c:v>
                </c:pt>
                <c:pt idx="6">
                  <c:v>526</c:v>
                </c:pt>
                <c:pt idx="7">
                  <c:v>613</c:v>
                </c:pt>
                <c:pt idx="8">
                  <c:v>763</c:v>
                </c:pt>
                <c:pt idx="9">
                  <c:v>881</c:v>
                </c:pt>
                <c:pt idx="10">
                  <c:v>989</c:v>
                </c:pt>
                <c:pt idx="11">
                  <c:v>1098</c:v>
                </c:pt>
                <c:pt idx="12">
                  <c:v>1228</c:v>
                </c:pt>
                <c:pt idx="13">
                  <c:v>1285</c:v>
                </c:pt>
                <c:pt idx="14">
                  <c:v>1519</c:v>
                </c:pt>
                <c:pt idx="15">
                  <c:v>1857</c:v>
                </c:pt>
                <c:pt idx="16">
                  <c:v>2061</c:v>
                </c:pt>
                <c:pt idx="17">
                  <c:v>2206</c:v>
                </c:pt>
                <c:pt idx="18">
                  <c:v>2369</c:v>
                </c:pt>
                <c:pt idx="19">
                  <c:v>2531</c:v>
                </c:pt>
                <c:pt idx="20">
                  <c:v>1848</c:v>
                </c:pt>
                <c:pt idx="21">
                  <c:v>1878</c:v>
                </c:pt>
                <c:pt idx="22">
                  <c:v>1960</c:v>
                </c:pt>
                <c:pt idx="23">
                  <c:v>2003</c:v>
                </c:pt>
                <c:pt idx="24">
                  <c:v>2042</c:v>
                </c:pt>
                <c:pt idx="25">
                  <c:v>2106</c:v>
                </c:pt>
                <c:pt idx="26">
                  <c:v>2195</c:v>
                </c:pt>
                <c:pt idx="27">
                  <c:v>2260</c:v>
                </c:pt>
                <c:pt idx="28">
                  <c:v>2345</c:v>
                </c:pt>
                <c:pt idx="29">
                  <c:v>2469</c:v>
                </c:pt>
                <c:pt idx="30">
                  <c:v>2604</c:v>
                </c:pt>
                <c:pt idx="31">
                  <c:v>2720</c:v>
                </c:pt>
                <c:pt idx="32">
                  <c:v>2798</c:v>
                </c:pt>
                <c:pt idx="33">
                  <c:v>2973</c:v>
                </c:pt>
                <c:pt idx="34">
                  <c:v>3099</c:v>
                </c:pt>
                <c:pt idx="35">
                  <c:v>3151</c:v>
                </c:pt>
                <c:pt idx="36">
                  <c:v>3171</c:v>
                </c:pt>
                <c:pt idx="37">
                  <c:v>3220</c:v>
                </c:pt>
                <c:pt idx="38">
                  <c:v>3343</c:v>
                </c:pt>
                <c:pt idx="39">
                  <c:v>3403</c:v>
                </c:pt>
                <c:pt idx="40">
                  <c:v>3482</c:v>
                </c:pt>
                <c:pt idx="41">
                  <c:v>3609</c:v>
                </c:pt>
                <c:pt idx="42">
                  <c:v>3663</c:v>
                </c:pt>
                <c:pt idx="43">
                  <c:v>3701</c:v>
                </c:pt>
                <c:pt idx="44">
                  <c:v>3755</c:v>
                </c:pt>
                <c:pt idx="45">
                  <c:v>3789</c:v>
                </c:pt>
                <c:pt idx="46">
                  <c:v>3839</c:v>
                </c:pt>
                <c:pt idx="47">
                  <c:v>3899</c:v>
                </c:pt>
                <c:pt idx="48">
                  <c:v>3960</c:v>
                </c:pt>
                <c:pt idx="49">
                  <c:v>4021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'19_21'!$A$75</c:f>
              <c:strCache>
                <c:ptCount val="1"/>
                <c:pt idx="0">
                  <c:v>K19/Gas/250 (4)</c:v>
                </c:pt>
              </c:strCache>
            </c:strRef>
          </c:tx>
          <c:marker>
            <c:symbol val="none"/>
          </c:marker>
          <c:cat>
            <c:numRef>
              <c:f>'19_21'!$C$71:$AZ$71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'19_21'!$C$75:$AZ$75</c:f>
              <c:numCache>
                <c:formatCode>0.0</c:formatCode>
                <c:ptCount val="50"/>
                <c:pt idx="0">
                  <c:v>0</c:v>
                </c:pt>
                <c:pt idx="1">
                  <c:v>66</c:v>
                </c:pt>
                <c:pt idx="2">
                  <c:v>118</c:v>
                </c:pt>
                <c:pt idx="3">
                  <c:v>224</c:v>
                </c:pt>
                <c:pt idx="4">
                  <c:v>310</c:v>
                </c:pt>
                <c:pt idx="5">
                  <c:v>412</c:v>
                </c:pt>
                <c:pt idx="6">
                  <c:v>484</c:v>
                </c:pt>
                <c:pt idx="7">
                  <c:v>597</c:v>
                </c:pt>
                <c:pt idx="8">
                  <c:v>936</c:v>
                </c:pt>
                <c:pt idx="9">
                  <c:v>1120</c:v>
                </c:pt>
                <c:pt idx="10">
                  <c:v>1226</c:v>
                </c:pt>
                <c:pt idx="11">
                  <c:v>1338</c:v>
                </c:pt>
                <c:pt idx="12">
                  <c:v>1457</c:v>
                </c:pt>
                <c:pt idx="13">
                  <c:v>1451</c:v>
                </c:pt>
                <c:pt idx="14">
                  <c:v>1554</c:v>
                </c:pt>
                <c:pt idx="15">
                  <c:v>1651</c:v>
                </c:pt>
                <c:pt idx="16">
                  <c:v>1776</c:v>
                </c:pt>
                <c:pt idx="17">
                  <c:v>1915</c:v>
                </c:pt>
                <c:pt idx="18">
                  <c:v>2072</c:v>
                </c:pt>
                <c:pt idx="19">
                  <c:v>2256</c:v>
                </c:pt>
                <c:pt idx="20">
                  <c:v>1730</c:v>
                </c:pt>
                <c:pt idx="21">
                  <c:v>1791</c:v>
                </c:pt>
                <c:pt idx="22">
                  <c:v>1910</c:v>
                </c:pt>
                <c:pt idx="23">
                  <c:v>1944</c:v>
                </c:pt>
                <c:pt idx="24">
                  <c:v>1998</c:v>
                </c:pt>
                <c:pt idx="25">
                  <c:v>2056</c:v>
                </c:pt>
                <c:pt idx="26">
                  <c:v>2263</c:v>
                </c:pt>
                <c:pt idx="27">
                  <c:v>2357</c:v>
                </c:pt>
                <c:pt idx="28">
                  <c:v>2448</c:v>
                </c:pt>
                <c:pt idx="29">
                  <c:v>2681</c:v>
                </c:pt>
                <c:pt idx="30">
                  <c:v>2846</c:v>
                </c:pt>
                <c:pt idx="31">
                  <c:v>2934</c:v>
                </c:pt>
                <c:pt idx="32">
                  <c:v>2982</c:v>
                </c:pt>
                <c:pt idx="33">
                  <c:v>3277</c:v>
                </c:pt>
                <c:pt idx="34">
                  <c:v>3381</c:v>
                </c:pt>
                <c:pt idx="35">
                  <c:v>3455</c:v>
                </c:pt>
                <c:pt idx="36">
                  <c:v>3487</c:v>
                </c:pt>
                <c:pt idx="37">
                  <c:v>3537</c:v>
                </c:pt>
                <c:pt idx="38">
                  <c:v>3660</c:v>
                </c:pt>
                <c:pt idx="39">
                  <c:v>3715</c:v>
                </c:pt>
                <c:pt idx="40">
                  <c:v>3769</c:v>
                </c:pt>
                <c:pt idx="41">
                  <c:v>3885</c:v>
                </c:pt>
                <c:pt idx="42">
                  <c:v>3975</c:v>
                </c:pt>
                <c:pt idx="43">
                  <c:v>4030</c:v>
                </c:pt>
                <c:pt idx="44">
                  <c:v>4113</c:v>
                </c:pt>
                <c:pt idx="45">
                  <c:v>4135</c:v>
                </c:pt>
                <c:pt idx="46">
                  <c:v>4198</c:v>
                </c:pt>
                <c:pt idx="47">
                  <c:v>4299</c:v>
                </c:pt>
                <c:pt idx="48">
                  <c:v>4387</c:v>
                </c:pt>
                <c:pt idx="49">
                  <c:v>4463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'19_21'!$A$76</c:f>
              <c:strCache>
                <c:ptCount val="1"/>
                <c:pt idx="0">
                  <c:v>K19 C25 250 MW (13)</c:v>
                </c:pt>
              </c:strCache>
            </c:strRef>
          </c:tx>
          <c:marker>
            <c:symbol val="none"/>
          </c:marker>
          <c:cat>
            <c:numRef>
              <c:f>'19_21'!$C$71:$AZ$71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'19_21'!$C$76:$AZ$76</c:f>
              <c:numCache>
                <c:formatCode>0.0</c:formatCode>
                <c:ptCount val="50"/>
                <c:pt idx="0">
                  <c:v>0</c:v>
                </c:pt>
                <c:pt idx="1">
                  <c:v>66</c:v>
                </c:pt>
                <c:pt idx="2">
                  <c:v>126</c:v>
                </c:pt>
                <c:pt idx="3">
                  <c:v>240</c:v>
                </c:pt>
                <c:pt idx="4">
                  <c:v>336</c:v>
                </c:pt>
                <c:pt idx="5">
                  <c:v>449</c:v>
                </c:pt>
                <c:pt idx="6">
                  <c:v>531</c:v>
                </c:pt>
                <c:pt idx="7">
                  <c:v>656</c:v>
                </c:pt>
                <c:pt idx="8">
                  <c:v>1009</c:v>
                </c:pt>
                <c:pt idx="9">
                  <c:v>1207</c:v>
                </c:pt>
                <c:pt idx="10">
                  <c:v>1324</c:v>
                </c:pt>
                <c:pt idx="11">
                  <c:v>1444</c:v>
                </c:pt>
                <c:pt idx="12">
                  <c:v>1576</c:v>
                </c:pt>
                <c:pt idx="13">
                  <c:v>1735</c:v>
                </c:pt>
                <c:pt idx="14">
                  <c:v>2090</c:v>
                </c:pt>
                <c:pt idx="15">
                  <c:v>2257</c:v>
                </c:pt>
                <c:pt idx="16">
                  <c:v>2420</c:v>
                </c:pt>
                <c:pt idx="17">
                  <c:v>2583</c:v>
                </c:pt>
                <c:pt idx="18">
                  <c:v>2767</c:v>
                </c:pt>
                <c:pt idx="19">
                  <c:v>2954</c:v>
                </c:pt>
                <c:pt idx="20">
                  <c:v>2219</c:v>
                </c:pt>
                <c:pt idx="21">
                  <c:v>2248</c:v>
                </c:pt>
                <c:pt idx="22">
                  <c:v>2315</c:v>
                </c:pt>
                <c:pt idx="23">
                  <c:v>2338</c:v>
                </c:pt>
                <c:pt idx="24">
                  <c:v>2364</c:v>
                </c:pt>
                <c:pt idx="25">
                  <c:v>2409</c:v>
                </c:pt>
                <c:pt idx="26">
                  <c:v>2429</c:v>
                </c:pt>
                <c:pt idx="27">
                  <c:v>2474</c:v>
                </c:pt>
                <c:pt idx="28">
                  <c:v>2591</c:v>
                </c:pt>
                <c:pt idx="29">
                  <c:v>2642</c:v>
                </c:pt>
                <c:pt idx="30">
                  <c:v>2747</c:v>
                </c:pt>
                <c:pt idx="31">
                  <c:v>2797</c:v>
                </c:pt>
                <c:pt idx="32">
                  <c:v>2899</c:v>
                </c:pt>
                <c:pt idx="33">
                  <c:v>2995</c:v>
                </c:pt>
                <c:pt idx="34">
                  <c:v>3151</c:v>
                </c:pt>
                <c:pt idx="35">
                  <c:v>3193</c:v>
                </c:pt>
                <c:pt idx="36">
                  <c:v>3218</c:v>
                </c:pt>
                <c:pt idx="37">
                  <c:v>3257</c:v>
                </c:pt>
                <c:pt idx="38">
                  <c:v>3363</c:v>
                </c:pt>
                <c:pt idx="39">
                  <c:v>3408</c:v>
                </c:pt>
                <c:pt idx="40">
                  <c:v>3452</c:v>
                </c:pt>
                <c:pt idx="41">
                  <c:v>3558</c:v>
                </c:pt>
                <c:pt idx="42">
                  <c:v>3606</c:v>
                </c:pt>
                <c:pt idx="43">
                  <c:v>3604</c:v>
                </c:pt>
                <c:pt idx="44">
                  <c:v>3656</c:v>
                </c:pt>
                <c:pt idx="45">
                  <c:v>3671</c:v>
                </c:pt>
                <c:pt idx="46">
                  <c:v>3726</c:v>
                </c:pt>
                <c:pt idx="47">
                  <c:v>3792</c:v>
                </c:pt>
                <c:pt idx="48">
                  <c:v>3843</c:v>
                </c:pt>
                <c:pt idx="49">
                  <c:v>3890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'19_21'!$A$77</c:f>
              <c:strCache>
                <c:ptCount val="1"/>
                <c:pt idx="0">
                  <c:v>K19 Sales C25 750MW (Preferred)</c:v>
                </c:pt>
              </c:strCache>
            </c:strRef>
          </c:tx>
          <c:marker>
            <c:symbol val="none"/>
          </c:marker>
          <c:cat>
            <c:numRef>
              <c:f>'19_21'!$C$71:$AZ$71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'19_21'!$C$77:$AZ$77</c:f>
              <c:numCache>
                <c:formatCode>0.0</c:formatCode>
                <c:ptCount val="50"/>
                <c:pt idx="0">
                  <c:v>0</c:v>
                </c:pt>
                <c:pt idx="1">
                  <c:v>66</c:v>
                </c:pt>
                <c:pt idx="2">
                  <c:v>124</c:v>
                </c:pt>
                <c:pt idx="3">
                  <c:v>237</c:v>
                </c:pt>
                <c:pt idx="4">
                  <c:v>333</c:v>
                </c:pt>
                <c:pt idx="5">
                  <c:v>446</c:v>
                </c:pt>
                <c:pt idx="6">
                  <c:v>534</c:v>
                </c:pt>
                <c:pt idx="7">
                  <c:v>662</c:v>
                </c:pt>
                <c:pt idx="8">
                  <c:v>1043</c:v>
                </c:pt>
                <c:pt idx="9">
                  <c:v>1257</c:v>
                </c:pt>
                <c:pt idx="10">
                  <c:v>1386</c:v>
                </c:pt>
                <c:pt idx="11">
                  <c:v>1489</c:v>
                </c:pt>
                <c:pt idx="12">
                  <c:v>1607</c:v>
                </c:pt>
                <c:pt idx="13">
                  <c:v>1782</c:v>
                </c:pt>
                <c:pt idx="14">
                  <c:v>2190</c:v>
                </c:pt>
                <c:pt idx="15">
                  <c:v>2408</c:v>
                </c:pt>
                <c:pt idx="16">
                  <c:v>2578</c:v>
                </c:pt>
                <c:pt idx="17">
                  <c:v>2741</c:v>
                </c:pt>
                <c:pt idx="18">
                  <c:v>2926</c:v>
                </c:pt>
                <c:pt idx="19">
                  <c:v>3116</c:v>
                </c:pt>
                <c:pt idx="20">
                  <c:v>2318</c:v>
                </c:pt>
                <c:pt idx="21">
                  <c:v>2348</c:v>
                </c:pt>
                <c:pt idx="22">
                  <c:v>2408</c:v>
                </c:pt>
                <c:pt idx="23">
                  <c:v>2429</c:v>
                </c:pt>
                <c:pt idx="24">
                  <c:v>2426</c:v>
                </c:pt>
                <c:pt idx="25">
                  <c:v>2469</c:v>
                </c:pt>
                <c:pt idx="26">
                  <c:v>2488</c:v>
                </c:pt>
                <c:pt idx="27">
                  <c:v>2529</c:v>
                </c:pt>
                <c:pt idx="28">
                  <c:v>2600</c:v>
                </c:pt>
                <c:pt idx="29">
                  <c:v>2697</c:v>
                </c:pt>
                <c:pt idx="30">
                  <c:v>2811</c:v>
                </c:pt>
                <c:pt idx="31">
                  <c:v>2862</c:v>
                </c:pt>
                <c:pt idx="32">
                  <c:v>2953</c:v>
                </c:pt>
                <c:pt idx="33">
                  <c:v>3056</c:v>
                </c:pt>
                <c:pt idx="34">
                  <c:v>3209</c:v>
                </c:pt>
                <c:pt idx="35">
                  <c:v>3250</c:v>
                </c:pt>
                <c:pt idx="36">
                  <c:v>3275</c:v>
                </c:pt>
                <c:pt idx="37">
                  <c:v>3311</c:v>
                </c:pt>
                <c:pt idx="38">
                  <c:v>3427</c:v>
                </c:pt>
                <c:pt idx="39">
                  <c:v>3479</c:v>
                </c:pt>
                <c:pt idx="40">
                  <c:v>3523</c:v>
                </c:pt>
                <c:pt idx="41">
                  <c:v>3624</c:v>
                </c:pt>
                <c:pt idx="42">
                  <c:v>3667</c:v>
                </c:pt>
                <c:pt idx="43">
                  <c:v>3683</c:v>
                </c:pt>
                <c:pt idx="44">
                  <c:v>3741</c:v>
                </c:pt>
                <c:pt idx="45">
                  <c:v>3741</c:v>
                </c:pt>
                <c:pt idx="46">
                  <c:v>3788</c:v>
                </c:pt>
                <c:pt idx="47">
                  <c:v>3847</c:v>
                </c:pt>
                <c:pt idx="48">
                  <c:v>3889</c:v>
                </c:pt>
                <c:pt idx="49">
                  <c:v>3939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'19_21'!$A$78</c:f>
              <c:strCache>
                <c:ptCount val="1"/>
                <c:pt idx="0">
                  <c:v>K19 Imp C31 750 MW (12)</c:v>
                </c:pt>
              </c:strCache>
            </c:strRef>
          </c:tx>
          <c:marker>
            <c:symbol val="none"/>
          </c:marker>
          <c:cat>
            <c:numRef>
              <c:f>'19_21'!$C$71:$AZ$71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'19_21'!$C$78:$AZ$78</c:f>
              <c:numCache>
                <c:formatCode>0.0</c:formatCode>
                <c:ptCount val="50"/>
                <c:pt idx="0">
                  <c:v>0</c:v>
                </c:pt>
                <c:pt idx="1">
                  <c:v>66</c:v>
                </c:pt>
                <c:pt idx="2">
                  <c:v>123</c:v>
                </c:pt>
                <c:pt idx="3">
                  <c:v>235</c:v>
                </c:pt>
                <c:pt idx="4">
                  <c:v>327</c:v>
                </c:pt>
                <c:pt idx="5">
                  <c:v>437</c:v>
                </c:pt>
                <c:pt idx="6">
                  <c:v>520</c:v>
                </c:pt>
                <c:pt idx="7">
                  <c:v>645</c:v>
                </c:pt>
                <c:pt idx="8">
                  <c:v>1028</c:v>
                </c:pt>
                <c:pt idx="9">
                  <c:v>1239</c:v>
                </c:pt>
                <c:pt idx="10">
                  <c:v>1364</c:v>
                </c:pt>
                <c:pt idx="11">
                  <c:v>1458</c:v>
                </c:pt>
                <c:pt idx="12">
                  <c:v>1575</c:v>
                </c:pt>
                <c:pt idx="13">
                  <c:v>1627</c:v>
                </c:pt>
                <c:pt idx="14">
                  <c:v>1752</c:v>
                </c:pt>
                <c:pt idx="15">
                  <c:v>1852</c:v>
                </c:pt>
                <c:pt idx="16">
                  <c:v>1989</c:v>
                </c:pt>
                <c:pt idx="17">
                  <c:v>2141</c:v>
                </c:pt>
                <c:pt idx="18">
                  <c:v>2315</c:v>
                </c:pt>
                <c:pt idx="19">
                  <c:v>2613</c:v>
                </c:pt>
                <c:pt idx="20">
                  <c:v>2139</c:v>
                </c:pt>
                <c:pt idx="21">
                  <c:v>2502</c:v>
                </c:pt>
                <c:pt idx="22">
                  <c:v>2601</c:v>
                </c:pt>
                <c:pt idx="23">
                  <c:v>2599</c:v>
                </c:pt>
                <c:pt idx="24">
                  <c:v>2618</c:v>
                </c:pt>
                <c:pt idx="25">
                  <c:v>2665</c:v>
                </c:pt>
                <c:pt idx="26">
                  <c:v>2682</c:v>
                </c:pt>
                <c:pt idx="27">
                  <c:v>2718</c:v>
                </c:pt>
                <c:pt idx="28">
                  <c:v>2784</c:v>
                </c:pt>
                <c:pt idx="29">
                  <c:v>2879</c:v>
                </c:pt>
                <c:pt idx="30">
                  <c:v>2988</c:v>
                </c:pt>
                <c:pt idx="31">
                  <c:v>3035</c:v>
                </c:pt>
                <c:pt idx="32">
                  <c:v>3122</c:v>
                </c:pt>
                <c:pt idx="33">
                  <c:v>3224</c:v>
                </c:pt>
                <c:pt idx="34">
                  <c:v>3369</c:v>
                </c:pt>
                <c:pt idx="35">
                  <c:v>3398</c:v>
                </c:pt>
                <c:pt idx="36">
                  <c:v>3416</c:v>
                </c:pt>
                <c:pt idx="37">
                  <c:v>3454</c:v>
                </c:pt>
                <c:pt idx="38">
                  <c:v>3551</c:v>
                </c:pt>
                <c:pt idx="39">
                  <c:v>3598</c:v>
                </c:pt>
                <c:pt idx="40">
                  <c:v>3640</c:v>
                </c:pt>
                <c:pt idx="41">
                  <c:v>3733</c:v>
                </c:pt>
                <c:pt idx="42">
                  <c:v>3772</c:v>
                </c:pt>
                <c:pt idx="43">
                  <c:v>3808</c:v>
                </c:pt>
                <c:pt idx="44">
                  <c:v>3863</c:v>
                </c:pt>
                <c:pt idx="45">
                  <c:v>3865</c:v>
                </c:pt>
                <c:pt idx="46">
                  <c:v>3906</c:v>
                </c:pt>
                <c:pt idx="47">
                  <c:v>3958</c:v>
                </c:pt>
                <c:pt idx="48">
                  <c:v>4000</c:v>
                </c:pt>
                <c:pt idx="49">
                  <c:v>4056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'19_21'!$A$79</c:f>
              <c:strCache>
                <c:ptCount val="1"/>
                <c:pt idx="0">
                  <c:v>K19 Imp Gas 750 MW (6)</c:v>
                </c:pt>
              </c:strCache>
            </c:strRef>
          </c:tx>
          <c:marker>
            <c:symbol val="none"/>
          </c:marker>
          <c:cat>
            <c:numRef>
              <c:f>'19_21'!$C$71:$AZ$71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'19_21'!$C$79:$AZ$79</c:f>
              <c:numCache>
                <c:formatCode>0.0</c:formatCode>
                <c:ptCount val="50"/>
                <c:pt idx="0">
                  <c:v>0</c:v>
                </c:pt>
                <c:pt idx="1">
                  <c:v>66</c:v>
                </c:pt>
                <c:pt idx="2">
                  <c:v>119</c:v>
                </c:pt>
                <c:pt idx="3">
                  <c:v>226</c:v>
                </c:pt>
                <c:pt idx="4">
                  <c:v>313</c:v>
                </c:pt>
                <c:pt idx="5">
                  <c:v>418</c:v>
                </c:pt>
                <c:pt idx="6">
                  <c:v>494</c:v>
                </c:pt>
                <c:pt idx="7">
                  <c:v>613</c:v>
                </c:pt>
                <c:pt idx="8">
                  <c:v>988</c:v>
                </c:pt>
                <c:pt idx="9">
                  <c:v>1191</c:v>
                </c:pt>
                <c:pt idx="10">
                  <c:v>1308</c:v>
                </c:pt>
                <c:pt idx="11">
                  <c:v>1393</c:v>
                </c:pt>
                <c:pt idx="12">
                  <c:v>1500</c:v>
                </c:pt>
                <c:pt idx="13">
                  <c:v>1542</c:v>
                </c:pt>
                <c:pt idx="14">
                  <c:v>1657</c:v>
                </c:pt>
                <c:pt idx="15">
                  <c:v>1745</c:v>
                </c:pt>
                <c:pt idx="16">
                  <c:v>1872</c:v>
                </c:pt>
                <c:pt idx="17">
                  <c:v>2006</c:v>
                </c:pt>
                <c:pt idx="18">
                  <c:v>2172</c:v>
                </c:pt>
                <c:pt idx="19">
                  <c:v>2327</c:v>
                </c:pt>
                <c:pt idx="20">
                  <c:v>1733</c:v>
                </c:pt>
                <c:pt idx="21">
                  <c:v>1787</c:v>
                </c:pt>
                <c:pt idx="22">
                  <c:v>1936</c:v>
                </c:pt>
                <c:pt idx="23">
                  <c:v>1964</c:v>
                </c:pt>
                <c:pt idx="24">
                  <c:v>2010</c:v>
                </c:pt>
                <c:pt idx="25">
                  <c:v>2089</c:v>
                </c:pt>
                <c:pt idx="26">
                  <c:v>2137</c:v>
                </c:pt>
                <c:pt idx="27">
                  <c:v>2379</c:v>
                </c:pt>
                <c:pt idx="28">
                  <c:v>2488</c:v>
                </c:pt>
                <c:pt idx="29">
                  <c:v>2562</c:v>
                </c:pt>
                <c:pt idx="30">
                  <c:v>2702</c:v>
                </c:pt>
                <c:pt idx="31">
                  <c:v>2823</c:v>
                </c:pt>
                <c:pt idx="32">
                  <c:v>2885</c:v>
                </c:pt>
                <c:pt idx="33">
                  <c:v>3195</c:v>
                </c:pt>
                <c:pt idx="34">
                  <c:v>3332</c:v>
                </c:pt>
                <c:pt idx="35">
                  <c:v>3386</c:v>
                </c:pt>
                <c:pt idx="36">
                  <c:v>3420</c:v>
                </c:pt>
                <c:pt idx="37">
                  <c:v>3471</c:v>
                </c:pt>
                <c:pt idx="38">
                  <c:v>3599</c:v>
                </c:pt>
                <c:pt idx="39">
                  <c:v>3653</c:v>
                </c:pt>
                <c:pt idx="40">
                  <c:v>3711</c:v>
                </c:pt>
                <c:pt idx="41">
                  <c:v>3819</c:v>
                </c:pt>
                <c:pt idx="42">
                  <c:v>3869</c:v>
                </c:pt>
                <c:pt idx="43">
                  <c:v>3928</c:v>
                </c:pt>
                <c:pt idx="44">
                  <c:v>4010</c:v>
                </c:pt>
                <c:pt idx="45">
                  <c:v>4031</c:v>
                </c:pt>
                <c:pt idx="46">
                  <c:v>4089</c:v>
                </c:pt>
                <c:pt idx="47">
                  <c:v>4163</c:v>
                </c:pt>
                <c:pt idx="48">
                  <c:v>4228</c:v>
                </c:pt>
                <c:pt idx="49">
                  <c:v>4368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490368"/>
        <c:axId val="408491904"/>
      </c:lineChart>
      <c:catAx>
        <c:axId val="40849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8491904"/>
        <c:crosses val="autoZero"/>
        <c:auto val="1"/>
        <c:lblAlgn val="ctr"/>
        <c:lblOffset val="100"/>
        <c:noMultiLvlLbl val="0"/>
      </c:catAx>
      <c:valAx>
        <c:axId val="4084919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Million $</a:t>
                </a:r>
              </a:p>
            </c:rich>
          </c:tx>
          <c:overlay val="0"/>
        </c:title>
        <c:numFmt formatCode="&quot;$&quot;#,##0" sourceLinked="0"/>
        <c:majorTickMark val="out"/>
        <c:minorTickMark val="none"/>
        <c:tickLblPos val="nextTo"/>
        <c:crossAx val="4084903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4371979944814592"/>
          <c:y val="3.6358011109598638E-2"/>
          <c:w val="0.82850242277407626"/>
          <c:h val="0.65597541319050168"/>
        </c:manualLayout>
      </c:layout>
      <c:lineChart>
        <c:grouping val="standard"/>
        <c:varyColors val="0"/>
        <c:ser>
          <c:idx val="0"/>
          <c:order val="0"/>
          <c:tx>
            <c:strRef>
              <c:f>'19_21'!$A$41</c:f>
              <c:strCache>
                <c:ptCount val="1"/>
                <c:pt idx="0">
                  <c:v>All Gas (1)</c:v>
                </c:pt>
              </c:strCache>
            </c:strRef>
          </c:tx>
          <c:marker>
            <c:symbol val="none"/>
          </c:marker>
          <c:cat>
            <c:numRef>
              <c:f>'19_21'!$C$51:$AZ$51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'19_21'!$C$41:$AZ$41</c:f>
              <c:numCache>
                <c:formatCode>General</c:formatCode>
                <c:ptCount val="50"/>
                <c:pt idx="0">
                  <c:v>0</c:v>
                </c:pt>
                <c:pt idx="1">
                  <c:v>47.63</c:v>
                </c:pt>
                <c:pt idx="2">
                  <c:v>96.81</c:v>
                </c:pt>
                <c:pt idx="3">
                  <c:v>148.91999999999999</c:v>
                </c:pt>
                <c:pt idx="4">
                  <c:v>203.69</c:v>
                </c:pt>
                <c:pt idx="5">
                  <c:v>262.57</c:v>
                </c:pt>
                <c:pt idx="6">
                  <c:v>325.45999999999998</c:v>
                </c:pt>
                <c:pt idx="7">
                  <c:v>390.2</c:v>
                </c:pt>
                <c:pt idx="8">
                  <c:v>460.73</c:v>
                </c:pt>
                <c:pt idx="9">
                  <c:v>535.12</c:v>
                </c:pt>
                <c:pt idx="10">
                  <c:v>614.02</c:v>
                </c:pt>
                <c:pt idx="11">
                  <c:v>697.84</c:v>
                </c:pt>
                <c:pt idx="12">
                  <c:v>786.79</c:v>
                </c:pt>
                <c:pt idx="13">
                  <c:v>880.26</c:v>
                </c:pt>
                <c:pt idx="14">
                  <c:v>978.75</c:v>
                </c:pt>
                <c:pt idx="15">
                  <c:v>1083.3800000000001</c:v>
                </c:pt>
                <c:pt idx="16">
                  <c:v>1194.3699999999999</c:v>
                </c:pt>
                <c:pt idx="17">
                  <c:v>1311.35</c:v>
                </c:pt>
                <c:pt idx="18">
                  <c:v>1434.41</c:v>
                </c:pt>
                <c:pt idx="19">
                  <c:v>1564.06</c:v>
                </c:pt>
                <c:pt idx="20">
                  <c:v>999.12</c:v>
                </c:pt>
                <c:pt idx="21">
                  <c:v>1053.6199999999999</c:v>
                </c:pt>
                <c:pt idx="22">
                  <c:v>1223.17</c:v>
                </c:pt>
                <c:pt idx="23">
                  <c:v>1281.2</c:v>
                </c:pt>
                <c:pt idx="24">
                  <c:v>1308.92</c:v>
                </c:pt>
                <c:pt idx="25">
                  <c:v>1471.43</c:v>
                </c:pt>
                <c:pt idx="26">
                  <c:v>1550.53</c:v>
                </c:pt>
                <c:pt idx="27">
                  <c:v>1596.65</c:v>
                </c:pt>
                <c:pt idx="28">
                  <c:v>1779.24</c:v>
                </c:pt>
                <c:pt idx="29">
                  <c:v>1895.44</c:v>
                </c:pt>
                <c:pt idx="30">
                  <c:v>2039.38</c:v>
                </c:pt>
                <c:pt idx="31">
                  <c:v>2084.8000000000002</c:v>
                </c:pt>
                <c:pt idx="32">
                  <c:v>2256.67</c:v>
                </c:pt>
                <c:pt idx="33">
                  <c:v>2408.91</c:v>
                </c:pt>
                <c:pt idx="34">
                  <c:v>2539.7199999999998</c:v>
                </c:pt>
                <c:pt idx="35">
                  <c:v>2619.58</c:v>
                </c:pt>
                <c:pt idx="36">
                  <c:v>2627.78</c:v>
                </c:pt>
                <c:pt idx="37">
                  <c:v>2675.1</c:v>
                </c:pt>
                <c:pt idx="38">
                  <c:v>2804.36</c:v>
                </c:pt>
                <c:pt idx="39">
                  <c:v>2874.93</c:v>
                </c:pt>
                <c:pt idx="40">
                  <c:v>2962.79</c:v>
                </c:pt>
                <c:pt idx="41">
                  <c:v>3096.42</c:v>
                </c:pt>
                <c:pt idx="42">
                  <c:v>3158.44</c:v>
                </c:pt>
                <c:pt idx="43">
                  <c:v>3235.66</c:v>
                </c:pt>
                <c:pt idx="44">
                  <c:v>3308.18</c:v>
                </c:pt>
                <c:pt idx="45">
                  <c:v>3350.49</c:v>
                </c:pt>
                <c:pt idx="46">
                  <c:v>3439.5</c:v>
                </c:pt>
                <c:pt idx="47">
                  <c:v>3524.7</c:v>
                </c:pt>
                <c:pt idx="48">
                  <c:v>3613.8</c:v>
                </c:pt>
                <c:pt idx="49">
                  <c:v>3753.52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'19_21'!$A$42</c:f>
              <c:strCache>
                <c:ptCount val="1"/>
                <c:pt idx="0">
                  <c:v>K22/Gas (2)</c:v>
                </c:pt>
              </c:strCache>
            </c:strRef>
          </c:tx>
          <c:marker>
            <c:symbol val="none"/>
          </c:marker>
          <c:cat>
            <c:numRef>
              <c:f>'19_21'!$C$51:$AZ$51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'19_21'!$C$42:$AZ$42</c:f>
              <c:numCache>
                <c:formatCode>General</c:formatCode>
                <c:ptCount val="50"/>
                <c:pt idx="0">
                  <c:v>0</c:v>
                </c:pt>
                <c:pt idx="1">
                  <c:v>47.63</c:v>
                </c:pt>
                <c:pt idx="2">
                  <c:v>97.74</c:v>
                </c:pt>
                <c:pt idx="3">
                  <c:v>150.88</c:v>
                </c:pt>
                <c:pt idx="4">
                  <c:v>206.76</c:v>
                </c:pt>
                <c:pt idx="5">
                  <c:v>266.88</c:v>
                </c:pt>
                <c:pt idx="6">
                  <c:v>331.11</c:v>
                </c:pt>
                <c:pt idx="7">
                  <c:v>397.29</c:v>
                </c:pt>
                <c:pt idx="8">
                  <c:v>469.43</c:v>
                </c:pt>
                <c:pt idx="9">
                  <c:v>545.54999999999995</c:v>
                </c:pt>
                <c:pt idx="10">
                  <c:v>626.33000000000004</c:v>
                </c:pt>
                <c:pt idx="11">
                  <c:v>712.21</c:v>
                </c:pt>
                <c:pt idx="12">
                  <c:v>803.4</c:v>
                </c:pt>
                <c:pt idx="13">
                  <c:v>899.28</c:v>
                </c:pt>
                <c:pt idx="14">
                  <c:v>1000.36</c:v>
                </c:pt>
                <c:pt idx="15">
                  <c:v>1107.82</c:v>
                </c:pt>
                <c:pt idx="16">
                  <c:v>1221.8499999999999</c:v>
                </c:pt>
                <c:pt idx="17">
                  <c:v>1342.12</c:v>
                </c:pt>
                <c:pt idx="18">
                  <c:v>1468.71</c:v>
                </c:pt>
                <c:pt idx="19">
                  <c:v>1602.17</c:v>
                </c:pt>
                <c:pt idx="20">
                  <c:v>1053.69</c:v>
                </c:pt>
                <c:pt idx="21">
                  <c:v>1065.1199999999999</c:v>
                </c:pt>
                <c:pt idx="22">
                  <c:v>1256.2</c:v>
                </c:pt>
                <c:pt idx="23">
                  <c:v>1314.79</c:v>
                </c:pt>
                <c:pt idx="24">
                  <c:v>1361.73</c:v>
                </c:pt>
                <c:pt idx="25">
                  <c:v>1365.13</c:v>
                </c:pt>
                <c:pt idx="26">
                  <c:v>1494.32</c:v>
                </c:pt>
                <c:pt idx="27">
                  <c:v>1568.09</c:v>
                </c:pt>
                <c:pt idx="28">
                  <c:v>1620.76</c:v>
                </c:pt>
                <c:pt idx="29">
                  <c:v>1773.48</c:v>
                </c:pt>
                <c:pt idx="30">
                  <c:v>1925.21</c:v>
                </c:pt>
                <c:pt idx="31">
                  <c:v>1993.11</c:v>
                </c:pt>
                <c:pt idx="32">
                  <c:v>2019.7</c:v>
                </c:pt>
                <c:pt idx="33">
                  <c:v>2205.9499999999998</c:v>
                </c:pt>
                <c:pt idx="34">
                  <c:v>2330.9</c:v>
                </c:pt>
                <c:pt idx="35">
                  <c:v>2385.9899999999998</c:v>
                </c:pt>
                <c:pt idx="36">
                  <c:v>2368.7600000000002</c:v>
                </c:pt>
                <c:pt idx="37">
                  <c:v>2406.5700000000002</c:v>
                </c:pt>
                <c:pt idx="38">
                  <c:v>2520.6</c:v>
                </c:pt>
                <c:pt idx="39">
                  <c:v>2569.9899999999998</c:v>
                </c:pt>
                <c:pt idx="40">
                  <c:v>2577.56</c:v>
                </c:pt>
                <c:pt idx="41">
                  <c:v>2630.06</c:v>
                </c:pt>
                <c:pt idx="42">
                  <c:v>2653.39</c:v>
                </c:pt>
                <c:pt idx="43">
                  <c:v>2690.18</c:v>
                </c:pt>
                <c:pt idx="44">
                  <c:v>2722.9</c:v>
                </c:pt>
                <c:pt idx="45">
                  <c:v>2749.78</c:v>
                </c:pt>
                <c:pt idx="46">
                  <c:v>2789.91</c:v>
                </c:pt>
                <c:pt idx="47">
                  <c:v>2874.43</c:v>
                </c:pt>
                <c:pt idx="48">
                  <c:v>2936.23</c:v>
                </c:pt>
                <c:pt idx="49">
                  <c:v>2983.52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'19_21'!$A$43</c:f>
              <c:strCache>
                <c:ptCount val="1"/>
                <c:pt idx="0">
                  <c:v>Gas/C26 (7)</c:v>
                </c:pt>
              </c:strCache>
            </c:strRef>
          </c:tx>
          <c:marker>
            <c:symbol val="none"/>
          </c:marker>
          <c:cat>
            <c:numRef>
              <c:f>'19_21'!$C$51:$AZ$51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'19_21'!$C$43:$AZ$43</c:f>
              <c:numCache>
                <c:formatCode>General</c:formatCode>
                <c:ptCount val="50"/>
                <c:pt idx="0">
                  <c:v>0</c:v>
                </c:pt>
                <c:pt idx="1">
                  <c:v>47.63</c:v>
                </c:pt>
                <c:pt idx="2">
                  <c:v>102.9</c:v>
                </c:pt>
                <c:pt idx="3">
                  <c:v>161.69999999999999</c:v>
                </c:pt>
                <c:pt idx="4">
                  <c:v>223.76</c:v>
                </c:pt>
                <c:pt idx="5">
                  <c:v>290.72000000000003</c:v>
                </c:pt>
                <c:pt idx="6">
                  <c:v>362.49</c:v>
                </c:pt>
                <c:pt idx="7">
                  <c:v>436.74</c:v>
                </c:pt>
                <c:pt idx="8">
                  <c:v>517.88</c:v>
                </c:pt>
                <c:pt idx="9">
                  <c:v>603.80999999999995</c:v>
                </c:pt>
                <c:pt idx="10">
                  <c:v>695.28</c:v>
                </c:pt>
                <c:pt idx="11">
                  <c:v>792.84</c:v>
                </c:pt>
                <c:pt idx="12">
                  <c:v>896.75</c:v>
                </c:pt>
                <c:pt idx="13">
                  <c:v>1006.38</c:v>
                </c:pt>
                <c:pt idx="14">
                  <c:v>1122.3399999999999</c:v>
                </c:pt>
                <c:pt idx="15">
                  <c:v>1245.99</c:v>
                </c:pt>
                <c:pt idx="16">
                  <c:v>1377.62</c:v>
                </c:pt>
                <c:pt idx="17">
                  <c:v>1516.91</c:v>
                </c:pt>
                <c:pt idx="18">
                  <c:v>1663.98</c:v>
                </c:pt>
                <c:pt idx="19">
                  <c:v>1819.54</c:v>
                </c:pt>
                <c:pt idx="20">
                  <c:v>1137.32</c:v>
                </c:pt>
                <c:pt idx="21">
                  <c:v>1158.44</c:v>
                </c:pt>
                <c:pt idx="22">
                  <c:v>1220.27</c:v>
                </c:pt>
                <c:pt idx="23">
                  <c:v>1242.32</c:v>
                </c:pt>
                <c:pt idx="24">
                  <c:v>1255.68</c:v>
                </c:pt>
                <c:pt idx="25">
                  <c:v>1302.94</c:v>
                </c:pt>
                <c:pt idx="26">
                  <c:v>1371.42</c:v>
                </c:pt>
                <c:pt idx="27">
                  <c:v>1418.47</c:v>
                </c:pt>
                <c:pt idx="28">
                  <c:v>1483.69</c:v>
                </c:pt>
                <c:pt idx="29">
                  <c:v>1594.42</c:v>
                </c:pt>
                <c:pt idx="30">
                  <c:v>1716.35</c:v>
                </c:pt>
                <c:pt idx="31">
                  <c:v>1810.49</c:v>
                </c:pt>
                <c:pt idx="32">
                  <c:v>1872.43</c:v>
                </c:pt>
                <c:pt idx="33">
                  <c:v>2027.43</c:v>
                </c:pt>
                <c:pt idx="34">
                  <c:v>2135.48</c:v>
                </c:pt>
                <c:pt idx="35">
                  <c:v>2171.38</c:v>
                </c:pt>
                <c:pt idx="36">
                  <c:v>2163.39</c:v>
                </c:pt>
                <c:pt idx="37">
                  <c:v>2202.08</c:v>
                </c:pt>
                <c:pt idx="38">
                  <c:v>2313.96</c:v>
                </c:pt>
                <c:pt idx="39">
                  <c:v>2362.7600000000002</c:v>
                </c:pt>
                <c:pt idx="40">
                  <c:v>2431.14</c:v>
                </c:pt>
                <c:pt idx="41">
                  <c:v>2547.2800000000002</c:v>
                </c:pt>
                <c:pt idx="42">
                  <c:v>2588.89</c:v>
                </c:pt>
                <c:pt idx="43">
                  <c:v>2615.89</c:v>
                </c:pt>
                <c:pt idx="44">
                  <c:v>2657.63</c:v>
                </c:pt>
                <c:pt idx="45">
                  <c:v>2679.2</c:v>
                </c:pt>
                <c:pt idx="46">
                  <c:v>2717.02</c:v>
                </c:pt>
                <c:pt idx="47">
                  <c:v>2765.1</c:v>
                </c:pt>
                <c:pt idx="48">
                  <c:v>2812.88</c:v>
                </c:pt>
                <c:pt idx="49">
                  <c:v>2860.38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'19_21'!$A$44</c:f>
              <c:strCache>
                <c:ptCount val="1"/>
                <c:pt idx="0">
                  <c:v>K19/Gas/250 (4)</c:v>
                </c:pt>
              </c:strCache>
            </c:strRef>
          </c:tx>
          <c:marker>
            <c:symbol val="none"/>
          </c:marker>
          <c:cat>
            <c:numRef>
              <c:f>'19_21'!$C$51:$AZ$51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'19_21'!$C$44:$AZ$44</c:f>
              <c:numCache>
                <c:formatCode>General</c:formatCode>
                <c:ptCount val="50"/>
                <c:pt idx="0">
                  <c:v>0</c:v>
                </c:pt>
                <c:pt idx="1">
                  <c:v>47.63</c:v>
                </c:pt>
                <c:pt idx="2">
                  <c:v>96.71</c:v>
                </c:pt>
                <c:pt idx="3">
                  <c:v>148.72</c:v>
                </c:pt>
                <c:pt idx="4">
                  <c:v>203.38</c:v>
                </c:pt>
                <c:pt idx="5">
                  <c:v>262.14</c:v>
                </c:pt>
                <c:pt idx="6">
                  <c:v>324.88</c:v>
                </c:pt>
                <c:pt idx="7">
                  <c:v>389.48</c:v>
                </c:pt>
                <c:pt idx="8">
                  <c:v>459.85</c:v>
                </c:pt>
                <c:pt idx="9">
                  <c:v>534.07000000000005</c:v>
                </c:pt>
                <c:pt idx="10">
                  <c:v>612.77</c:v>
                </c:pt>
                <c:pt idx="11">
                  <c:v>696.38</c:v>
                </c:pt>
                <c:pt idx="12">
                  <c:v>785.11</c:v>
                </c:pt>
                <c:pt idx="13">
                  <c:v>878.33</c:v>
                </c:pt>
                <c:pt idx="14">
                  <c:v>976.56</c:v>
                </c:pt>
                <c:pt idx="15">
                  <c:v>1080.9100000000001</c:v>
                </c:pt>
                <c:pt idx="16">
                  <c:v>1191.5899999999999</c:v>
                </c:pt>
                <c:pt idx="17">
                  <c:v>1308.24</c:v>
                </c:pt>
                <c:pt idx="18">
                  <c:v>1430.94</c:v>
                </c:pt>
                <c:pt idx="19">
                  <c:v>1560.21</c:v>
                </c:pt>
                <c:pt idx="20">
                  <c:v>961.26</c:v>
                </c:pt>
                <c:pt idx="21">
                  <c:v>1002.63</c:v>
                </c:pt>
                <c:pt idx="22">
                  <c:v>1100.42</c:v>
                </c:pt>
                <c:pt idx="23">
                  <c:v>1191.77</c:v>
                </c:pt>
                <c:pt idx="24">
                  <c:v>1248.8499999999999</c:v>
                </c:pt>
                <c:pt idx="25">
                  <c:v>1257.44</c:v>
                </c:pt>
                <c:pt idx="26">
                  <c:v>1389.21</c:v>
                </c:pt>
                <c:pt idx="27">
                  <c:v>1466.43</c:v>
                </c:pt>
                <c:pt idx="28">
                  <c:v>1526.2</c:v>
                </c:pt>
                <c:pt idx="29">
                  <c:v>1673.67</c:v>
                </c:pt>
                <c:pt idx="30">
                  <c:v>1824.29</c:v>
                </c:pt>
                <c:pt idx="31">
                  <c:v>1892.46</c:v>
                </c:pt>
                <c:pt idx="32">
                  <c:v>1930.11</c:v>
                </c:pt>
                <c:pt idx="33">
                  <c:v>2146.5300000000002</c:v>
                </c:pt>
                <c:pt idx="34">
                  <c:v>2202.7600000000002</c:v>
                </c:pt>
                <c:pt idx="35">
                  <c:v>2292.58</c:v>
                </c:pt>
                <c:pt idx="36">
                  <c:v>2278.23</c:v>
                </c:pt>
                <c:pt idx="37">
                  <c:v>2314.5500000000002</c:v>
                </c:pt>
                <c:pt idx="38">
                  <c:v>2423.12</c:v>
                </c:pt>
                <c:pt idx="39">
                  <c:v>2463.59</c:v>
                </c:pt>
                <c:pt idx="40">
                  <c:v>2502.23</c:v>
                </c:pt>
                <c:pt idx="41">
                  <c:v>2603.0700000000002</c:v>
                </c:pt>
                <c:pt idx="42">
                  <c:v>2677.84</c:v>
                </c:pt>
                <c:pt idx="43">
                  <c:v>2717.11</c:v>
                </c:pt>
                <c:pt idx="44">
                  <c:v>2783.44</c:v>
                </c:pt>
                <c:pt idx="45">
                  <c:v>2789.61</c:v>
                </c:pt>
                <c:pt idx="46">
                  <c:v>2835.73</c:v>
                </c:pt>
                <c:pt idx="47">
                  <c:v>2919.76</c:v>
                </c:pt>
                <c:pt idx="48">
                  <c:v>2991.12</c:v>
                </c:pt>
                <c:pt idx="49">
                  <c:v>3049.63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'19_21'!$A$45</c:f>
              <c:strCache>
                <c:ptCount val="1"/>
                <c:pt idx="0">
                  <c:v>K19 C25 250 MW (13)</c:v>
                </c:pt>
              </c:strCache>
            </c:strRef>
          </c:tx>
          <c:marker>
            <c:symbol val="none"/>
          </c:marker>
          <c:cat>
            <c:numRef>
              <c:f>'19_21'!$C$51:$AZ$51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'19_21'!$C$45:$AZ$45</c:f>
              <c:numCache>
                <c:formatCode>General</c:formatCode>
                <c:ptCount val="50"/>
                <c:pt idx="0">
                  <c:v>0</c:v>
                </c:pt>
                <c:pt idx="1">
                  <c:v>47.63</c:v>
                </c:pt>
                <c:pt idx="2">
                  <c:v>104.6</c:v>
                </c:pt>
                <c:pt idx="3">
                  <c:v>165.27</c:v>
                </c:pt>
                <c:pt idx="4">
                  <c:v>229.37</c:v>
                </c:pt>
                <c:pt idx="5">
                  <c:v>298.61</c:v>
                </c:pt>
                <c:pt idx="6">
                  <c:v>372.91</c:v>
                </c:pt>
                <c:pt idx="7">
                  <c:v>449.86</c:v>
                </c:pt>
                <c:pt idx="8">
                  <c:v>534.04</c:v>
                </c:pt>
                <c:pt idx="9">
                  <c:v>623.27</c:v>
                </c:pt>
                <c:pt idx="10">
                  <c:v>718.38</c:v>
                </c:pt>
                <c:pt idx="11">
                  <c:v>819.91</c:v>
                </c:pt>
                <c:pt idx="12">
                  <c:v>928.17</c:v>
                </c:pt>
                <c:pt idx="13">
                  <c:v>1042.51</c:v>
                </c:pt>
                <c:pt idx="14">
                  <c:v>1163.5899999999999</c:v>
                </c:pt>
                <c:pt idx="15">
                  <c:v>1292.82</c:v>
                </c:pt>
                <c:pt idx="16">
                  <c:v>1430.54</c:v>
                </c:pt>
                <c:pt idx="17">
                  <c:v>1576.41</c:v>
                </c:pt>
                <c:pt idx="18">
                  <c:v>1730.61</c:v>
                </c:pt>
                <c:pt idx="19">
                  <c:v>1893.88</c:v>
                </c:pt>
                <c:pt idx="20">
                  <c:v>1140.98</c:v>
                </c:pt>
                <c:pt idx="21">
                  <c:v>1158.6500000000001</c:v>
                </c:pt>
                <c:pt idx="22">
                  <c:v>1214.4100000000001</c:v>
                </c:pt>
                <c:pt idx="23">
                  <c:v>1250.8</c:v>
                </c:pt>
                <c:pt idx="24">
                  <c:v>1277.45</c:v>
                </c:pt>
                <c:pt idx="25">
                  <c:v>1319.42</c:v>
                </c:pt>
                <c:pt idx="26">
                  <c:v>1339.37</c:v>
                </c:pt>
                <c:pt idx="27">
                  <c:v>1357.27</c:v>
                </c:pt>
                <c:pt idx="28">
                  <c:v>1461.7</c:v>
                </c:pt>
                <c:pt idx="29">
                  <c:v>1494.39</c:v>
                </c:pt>
                <c:pt idx="30">
                  <c:v>1577.02</c:v>
                </c:pt>
                <c:pt idx="31">
                  <c:v>1609.04</c:v>
                </c:pt>
                <c:pt idx="32">
                  <c:v>1690.8</c:v>
                </c:pt>
                <c:pt idx="33">
                  <c:v>1773.21</c:v>
                </c:pt>
                <c:pt idx="34">
                  <c:v>1904.51</c:v>
                </c:pt>
                <c:pt idx="35">
                  <c:v>1933.06</c:v>
                </c:pt>
                <c:pt idx="36">
                  <c:v>1919.99</c:v>
                </c:pt>
                <c:pt idx="37">
                  <c:v>1943.28</c:v>
                </c:pt>
                <c:pt idx="38">
                  <c:v>2032.73</c:v>
                </c:pt>
                <c:pt idx="39">
                  <c:v>2061.69</c:v>
                </c:pt>
                <c:pt idx="40">
                  <c:v>2089.17</c:v>
                </c:pt>
                <c:pt idx="41">
                  <c:v>2177.9699999999998</c:v>
                </c:pt>
                <c:pt idx="42">
                  <c:v>2208.89</c:v>
                </c:pt>
                <c:pt idx="43">
                  <c:v>2189.41</c:v>
                </c:pt>
                <c:pt idx="44">
                  <c:v>2223.36</c:v>
                </c:pt>
                <c:pt idx="45">
                  <c:v>2220.5</c:v>
                </c:pt>
                <c:pt idx="46">
                  <c:v>2257.66</c:v>
                </c:pt>
                <c:pt idx="47">
                  <c:v>2303.96</c:v>
                </c:pt>
                <c:pt idx="48">
                  <c:v>2335.91</c:v>
                </c:pt>
                <c:pt idx="49">
                  <c:v>2363.4499999999998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'19_21'!$A$46</c:f>
              <c:strCache>
                <c:ptCount val="1"/>
                <c:pt idx="0">
                  <c:v>K19 Sales C25 750MW (Preferred)</c:v>
                </c:pt>
              </c:strCache>
            </c:strRef>
          </c:tx>
          <c:marker>
            <c:symbol val="none"/>
          </c:marker>
          <c:cat>
            <c:numRef>
              <c:f>'19_21'!$C$51:$AZ$51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'19_21'!$C$46:$AZ$46</c:f>
              <c:numCache>
                <c:formatCode>General</c:formatCode>
                <c:ptCount val="50"/>
                <c:pt idx="0">
                  <c:v>0</c:v>
                </c:pt>
                <c:pt idx="1">
                  <c:v>47.63</c:v>
                </c:pt>
                <c:pt idx="2">
                  <c:v>104.2</c:v>
                </c:pt>
                <c:pt idx="3">
                  <c:v>164.43</c:v>
                </c:pt>
                <c:pt idx="4">
                  <c:v>228.05</c:v>
                </c:pt>
                <c:pt idx="5">
                  <c:v>296.75</c:v>
                </c:pt>
                <c:pt idx="6">
                  <c:v>370.45</c:v>
                </c:pt>
                <c:pt idx="7">
                  <c:v>446.76</c:v>
                </c:pt>
                <c:pt idx="8">
                  <c:v>530.22</c:v>
                </c:pt>
                <c:pt idx="9">
                  <c:v>618.67999999999995</c:v>
                </c:pt>
                <c:pt idx="10">
                  <c:v>712.92</c:v>
                </c:pt>
                <c:pt idx="11">
                  <c:v>813.51</c:v>
                </c:pt>
                <c:pt idx="12">
                  <c:v>920.74</c:v>
                </c:pt>
                <c:pt idx="13">
                  <c:v>1033.96</c:v>
                </c:pt>
                <c:pt idx="14">
                  <c:v>1153.82</c:v>
                </c:pt>
                <c:pt idx="15">
                  <c:v>1281.73</c:v>
                </c:pt>
                <c:pt idx="16">
                  <c:v>1418</c:v>
                </c:pt>
                <c:pt idx="17">
                  <c:v>1562.3</c:v>
                </c:pt>
                <c:pt idx="18">
                  <c:v>1714.81</c:v>
                </c:pt>
                <c:pt idx="19">
                  <c:v>1876.24</c:v>
                </c:pt>
                <c:pt idx="20">
                  <c:v>1057.31</c:v>
                </c:pt>
                <c:pt idx="21">
                  <c:v>1075.83</c:v>
                </c:pt>
                <c:pt idx="22">
                  <c:v>1122.73</c:v>
                </c:pt>
                <c:pt idx="23">
                  <c:v>1156.57</c:v>
                </c:pt>
                <c:pt idx="24">
                  <c:v>1211.3599999999999</c:v>
                </c:pt>
                <c:pt idx="25">
                  <c:v>1259.56</c:v>
                </c:pt>
                <c:pt idx="26">
                  <c:v>1275.05</c:v>
                </c:pt>
                <c:pt idx="27">
                  <c:v>1309.8399999999999</c:v>
                </c:pt>
                <c:pt idx="28">
                  <c:v>1344.55</c:v>
                </c:pt>
                <c:pt idx="29">
                  <c:v>1430.18</c:v>
                </c:pt>
                <c:pt idx="30">
                  <c:v>1526.11</c:v>
                </c:pt>
                <c:pt idx="31">
                  <c:v>1552.68</c:v>
                </c:pt>
                <c:pt idx="32">
                  <c:v>1608.58</c:v>
                </c:pt>
                <c:pt idx="33">
                  <c:v>1712.34</c:v>
                </c:pt>
                <c:pt idx="34">
                  <c:v>1844.35</c:v>
                </c:pt>
                <c:pt idx="35">
                  <c:v>1867.73</c:v>
                </c:pt>
                <c:pt idx="36">
                  <c:v>1852.24</c:v>
                </c:pt>
                <c:pt idx="37">
                  <c:v>1870.52</c:v>
                </c:pt>
                <c:pt idx="38">
                  <c:v>1967.52</c:v>
                </c:pt>
                <c:pt idx="39">
                  <c:v>2000.91</c:v>
                </c:pt>
                <c:pt idx="40">
                  <c:v>2026.8</c:v>
                </c:pt>
                <c:pt idx="41">
                  <c:v>2107.71</c:v>
                </c:pt>
                <c:pt idx="42">
                  <c:v>2131.04</c:v>
                </c:pt>
                <c:pt idx="43">
                  <c:v>2127.81</c:v>
                </c:pt>
                <c:pt idx="44">
                  <c:v>2165.4299999999998</c:v>
                </c:pt>
                <c:pt idx="45">
                  <c:v>2144.33</c:v>
                </c:pt>
                <c:pt idx="46">
                  <c:v>2169.62</c:v>
                </c:pt>
                <c:pt idx="47">
                  <c:v>2207.15</c:v>
                </c:pt>
                <c:pt idx="48">
                  <c:v>2227.87</c:v>
                </c:pt>
                <c:pt idx="49">
                  <c:v>2255.8000000000002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'19_21'!$A$47</c:f>
              <c:strCache>
                <c:ptCount val="1"/>
                <c:pt idx="0">
                  <c:v>K19 Imp C31 750 MW (12)</c:v>
                </c:pt>
              </c:strCache>
            </c:strRef>
          </c:tx>
          <c:marker>
            <c:symbol val="none"/>
          </c:marker>
          <c:cat>
            <c:numRef>
              <c:f>'19_21'!$C$51:$AZ$51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'19_21'!$C$47:$AZ$47</c:f>
              <c:numCache>
                <c:formatCode>General</c:formatCode>
                <c:ptCount val="50"/>
                <c:pt idx="0">
                  <c:v>0</c:v>
                </c:pt>
                <c:pt idx="1">
                  <c:v>47.63</c:v>
                </c:pt>
                <c:pt idx="2">
                  <c:v>102.07</c:v>
                </c:pt>
                <c:pt idx="3">
                  <c:v>159.96</c:v>
                </c:pt>
                <c:pt idx="4">
                  <c:v>221.02</c:v>
                </c:pt>
                <c:pt idx="5">
                  <c:v>286.86</c:v>
                </c:pt>
                <c:pt idx="6">
                  <c:v>357.41</c:v>
                </c:pt>
                <c:pt idx="7">
                  <c:v>430.34</c:v>
                </c:pt>
                <c:pt idx="8">
                  <c:v>510.01</c:v>
                </c:pt>
                <c:pt idx="9">
                  <c:v>594.33000000000004</c:v>
                </c:pt>
                <c:pt idx="10">
                  <c:v>684.05</c:v>
                </c:pt>
                <c:pt idx="11">
                  <c:v>779.69</c:v>
                </c:pt>
                <c:pt idx="12">
                  <c:v>881.5</c:v>
                </c:pt>
                <c:pt idx="13">
                  <c:v>988.86</c:v>
                </c:pt>
                <c:pt idx="14">
                  <c:v>1102.3599999999999</c:v>
                </c:pt>
                <c:pt idx="15">
                  <c:v>1223.32</c:v>
                </c:pt>
                <c:pt idx="16">
                  <c:v>1352.03</c:v>
                </c:pt>
                <c:pt idx="17">
                  <c:v>1488.15</c:v>
                </c:pt>
                <c:pt idx="18">
                  <c:v>1631.81</c:v>
                </c:pt>
                <c:pt idx="19">
                  <c:v>1783.67</c:v>
                </c:pt>
                <c:pt idx="20">
                  <c:v>1021.05</c:v>
                </c:pt>
                <c:pt idx="21">
                  <c:v>1259.92</c:v>
                </c:pt>
                <c:pt idx="22">
                  <c:v>1345.61</c:v>
                </c:pt>
                <c:pt idx="23">
                  <c:v>1401.96</c:v>
                </c:pt>
                <c:pt idx="24">
                  <c:v>1420.69</c:v>
                </c:pt>
                <c:pt idx="25">
                  <c:v>1457.98</c:v>
                </c:pt>
                <c:pt idx="26">
                  <c:v>1470.57</c:v>
                </c:pt>
                <c:pt idx="27">
                  <c:v>1499.84</c:v>
                </c:pt>
                <c:pt idx="28">
                  <c:v>1529.45</c:v>
                </c:pt>
                <c:pt idx="29">
                  <c:v>1613.06</c:v>
                </c:pt>
                <c:pt idx="30">
                  <c:v>1703</c:v>
                </c:pt>
                <c:pt idx="31">
                  <c:v>1726.97</c:v>
                </c:pt>
                <c:pt idx="32">
                  <c:v>1777.87</c:v>
                </c:pt>
                <c:pt idx="33">
                  <c:v>1880.88</c:v>
                </c:pt>
                <c:pt idx="34">
                  <c:v>2005.12</c:v>
                </c:pt>
                <c:pt idx="35">
                  <c:v>2017.03</c:v>
                </c:pt>
                <c:pt idx="36">
                  <c:v>1993.81</c:v>
                </c:pt>
                <c:pt idx="37">
                  <c:v>2013.77</c:v>
                </c:pt>
                <c:pt idx="38">
                  <c:v>2092.9499999999998</c:v>
                </c:pt>
                <c:pt idx="39">
                  <c:v>2120.4</c:v>
                </c:pt>
                <c:pt idx="40">
                  <c:v>2143.9499999999998</c:v>
                </c:pt>
                <c:pt idx="41">
                  <c:v>2217.98</c:v>
                </c:pt>
                <c:pt idx="42">
                  <c:v>2237.12</c:v>
                </c:pt>
                <c:pt idx="43">
                  <c:v>2253.11</c:v>
                </c:pt>
                <c:pt idx="44">
                  <c:v>2287.66</c:v>
                </c:pt>
                <c:pt idx="45">
                  <c:v>2268.71</c:v>
                </c:pt>
                <c:pt idx="46">
                  <c:v>2288.25</c:v>
                </c:pt>
                <c:pt idx="47">
                  <c:v>2319.44</c:v>
                </c:pt>
                <c:pt idx="48">
                  <c:v>2339.6</c:v>
                </c:pt>
                <c:pt idx="49">
                  <c:v>2372.64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'19_21'!$A$48</c:f>
              <c:strCache>
                <c:ptCount val="1"/>
                <c:pt idx="0">
                  <c:v>K19 Imp Gas 750 MW (6)</c:v>
                </c:pt>
              </c:strCache>
            </c:strRef>
          </c:tx>
          <c:marker>
            <c:symbol val="none"/>
          </c:marker>
          <c:cat>
            <c:numRef>
              <c:f>'19_21'!$C$51:$AZ$51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'19_21'!$C$48:$AZ$48</c:f>
              <c:numCache>
                <c:formatCode>General</c:formatCode>
                <c:ptCount val="50"/>
                <c:pt idx="0">
                  <c:v>0</c:v>
                </c:pt>
                <c:pt idx="1">
                  <c:v>47.63</c:v>
                </c:pt>
                <c:pt idx="2">
                  <c:v>97.82</c:v>
                </c:pt>
                <c:pt idx="3">
                  <c:v>151.05000000000001</c:v>
                </c:pt>
                <c:pt idx="4">
                  <c:v>207.01</c:v>
                </c:pt>
                <c:pt idx="5">
                  <c:v>267.23</c:v>
                </c:pt>
                <c:pt idx="6">
                  <c:v>331.57</c:v>
                </c:pt>
                <c:pt idx="7">
                  <c:v>397.87</c:v>
                </c:pt>
                <c:pt idx="8">
                  <c:v>470.14</c:v>
                </c:pt>
                <c:pt idx="9">
                  <c:v>546.41</c:v>
                </c:pt>
                <c:pt idx="10">
                  <c:v>627.35</c:v>
                </c:pt>
                <c:pt idx="11">
                  <c:v>713.4</c:v>
                </c:pt>
                <c:pt idx="12">
                  <c:v>804.77</c:v>
                </c:pt>
                <c:pt idx="13">
                  <c:v>900.84</c:v>
                </c:pt>
                <c:pt idx="14">
                  <c:v>1002.14</c:v>
                </c:pt>
                <c:pt idx="15">
                  <c:v>1109.83</c:v>
                </c:pt>
                <c:pt idx="16">
                  <c:v>1224.1099999999999</c:v>
                </c:pt>
                <c:pt idx="17">
                  <c:v>1344.66</c:v>
                </c:pt>
                <c:pt idx="18">
                  <c:v>1471.54</c:v>
                </c:pt>
                <c:pt idx="19">
                  <c:v>1605.31</c:v>
                </c:pt>
                <c:pt idx="20">
                  <c:v>988.72</c:v>
                </c:pt>
                <c:pt idx="21">
                  <c:v>1026.8699999999999</c:v>
                </c:pt>
                <c:pt idx="22">
                  <c:v>1139.1300000000001</c:v>
                </c:pt>
                <c:pt idx="23">
                  <c:v>1240.23</c:v>
                </c:pt>
                <c:pt idx="24">
                  <c:v>1289.1400000000001</c:v>
                </c:pt>
                <c:pt idx="25">
                  <c:v>1356.9</c:v>
                </c:pt>
                <c:pt idx="26">
                  <c:v>1358.87</c:v>
                </c:pt>
                <c:pt idx="27">
                  <c:v>1492.4</c:v>
                </c:pt>
                <c:pt idx="28">
                  <c:v>1602.09</c:v>
                </c:pt>
                <c:pt idx="29">
                  <c:v>1667.9</c:v>
                </c:pt>
                <c:pt idx="30">
                  <c:v>1799.2</c:v>
                </c:pt>
                <c:pt idx="31">
                  <c:v>1893.3</c:v>
                </c:pt>
                <c:pt idx="32">
                  <c:v>1923</c:v>
                </c:pt>
                <c:pt idx="33">
                  <c:v>2111.9</c:v>
                </c:pt>
                <c:pt idx="34">
                  <c:v>2237.6799999999998</c:v>
                </c:pt>
                <c:pt idx="35">
                  <c:v>2294.5</c:v>
                </c:pt>
                <c:pt idx="36">
                  <c:v>2280.62</c:v>
                </c:pt>
                <c:pt idx="37">
                  <c:v>2319.09</c:v>
                </c:pt>
                <c:pt idx="38">
                  <c:v>2433.7399999999998</c:v>
                </c:pt>
                <c:pt idx="39">
                  <c:v>2474.6</c:v>
                </c:pt>
                <c:pt idx="40">
                  <c:v>2519.0300000000002</c:v>
                </c:pt>
                <c:pt idx="41">
                  <c:v>2612.4699999999998</c:v>
                </c:pt>
                <c:pt idx="42">
                  <c:v>2648.76</c:v>
                </c:pt>
                <c:pt idx="43">
                  <c:v>2693.63</c:v>
                </c:pt>
                <c:pt idx="44">
                  <c:v>2761.19</c:v>
                </c:pt>
                <c:pt idx="45">
                  <c:v>2767.08</c:v>
                </c:pt>
                <c:pt idx="46">
                  <c:v>2809.58</c:v>
                </c:pt>
                <c:pt idx="47">
                  <c:v>2868.91</c:v>
                </c:pt>
                <c:pt idx="48">
                  <c:v>2917.64</c:v>
                </c:pt>
                <c:pt idx="49">
                  <c:v>3041.54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860928"/>
        <c:axId val="410866816"/>
      </c:lineChart>
      <c:catAx>
        <c:axId val="41086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0866816"/>
        <c:crosses val="autoZero"/>
        <c:auto val="1"/>
        <c:lblAlgn val="ctr"/>
        <c:lblOffset val="100"/>
        <c:noMultiLvlLbl val="0"/>
      </c:catAx>
      <c:valAx>
        <c:axId val="4108668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Million $</a:t>
                </a:r>
              </a:p>
            </c:rich>
          </c:tx>
          <c:overlay val="0"/>
        </c:title>
        <c:numFmt formatCode="&quot;$&quot;#,##0" sourceLinked="0"/>
        <c:majorTickMark val="out"/>
        <c:minorTickMark val="none"/>
        <c:tickLblPos val="nextTo"/>
        <c:crossAx val="4108609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'19_21'!$A$52</c:f>
              <c:strCache>
                <c:ptCount val="1"/>
                <c:pt idx="0">
                  <c:v>All Gas (1)</c:v>
                </c:pt>
              </c:strCache>
            </c:strRef>
          </c:tx>
          <c:marker>
            <c:symbol val="none"/>
          </c:marker>
          <c:cat>
            <c:numRef>
              <c:f>'19_21'!$C$61:$AZ$61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'19_21'!$C$52:$AZ$52</c:f>
              <c:numCache>
                <c:formatCode>General</c:formatCode>
                <c:ptCount val="50"/>
                <c:pt idx="0">
                  <c:v>0</c:v>
                </c:pt>
                <c:pt idx="1">
                  <c:v>-12.5</c:v>
                </c:pt>
                <c:pt idx="2">
                  <c:v>-21.79000000000002</c:v>
                </c:pt>
                <c:pt idx="3">
                  <c:v>16.990000000000009</c:v>
                </c:pt>
                <c:pt idx="4">
                  <c:v>34.19</c:v>
                </c:pt>
                <c:pt idx="5">
                  <c:v>60.829999999999984</c:v>
                </c:pt>
                <c:pt idx="6">
                  <c:v>46.409999999999968</c:v>
                </c:pt>
                <c:pt idx="7">
                  <c:v>44.259999999999991</c:v>
                </c:pt>
                <c:pt idx="8">
                  <c:v>90.289999999999964</c:v>
                </c:pt>
                <c:pt idx="9">
                  <c:v>100.49000000000001</c:v>
                </c:pt>
                <c:pt idx="10">
                  <c:v>94.339999999999975</c:v>
                </c:pt>
                <c:pt idx="11">
                  <c:v>84.699999999999989</c:v>
                </c:pt>
                <c:pt idx="12">
                  <c:v>82.659999999999968</c:v>
                </c:pt>
                <c:pt idx="13">
                  <c:v>1.9099999999999682</c:v>
                </c:pt>
                <c:pt idx="14">
                  <c:v>-14.03000000000003</c:v>
                </c:pt>
                <c:pt idx="15">
                  <c:v>-29.240000000000009</c:v>
                </c:pt>
                <c:pt idx="16">
                  <c:v>-45.080000000000041</c:v>
                </c:pt>
                <c:pt idx="17">
                  <c:v>-59.770000000000039</c:v>
                </c:pt>
                <c:pt idx="18">
                  <c:v>-37.220000000000027</c:v>
                </c:pt>
                <c:pt idx="19">
                  <c:v>-8.1899999999999977</c:v>
                </c:pt>
                <c:pt idx="20">
                  <c:v>-29.600000000000023</c:v>
                </c:pt>
                <c:pt idx="21">
                  <c:v>-51.830000000000041</c:v>
                </c:pt>
                <c:pt idx="22">
                  <c:v>-66.210000000000036</c:v>
                </c:pt>
                <c:pt idx="23">
                  <c:v>-76.990000000000009</c:v>
                </c:pt>
                <c:pt idx="24">
                  <c:v>-74.700000000000045</c:v>
                </c:pt>
                <c:pt idx="25">
                  <c:v>-59.009999999999991</c:v>
                </c:pt>
                <c:pt idx="26">
                  <c:v>-76.840000000000032</c:v>
                </c:pt>
                <c:pt idx="27">
                  <c:v>-79.730000000000018</c:v>
                </c:pt>
                <c:pt idx="28">
                  <c:v>-58.920000000000016</c:v>
                </c:pt>
                <c:pt idx="29">
                  <c:v>-69.81</c:v>
                </c:pt>
                <c:pt idx="30">
                  <c:v>-74.090000000000032</c:v>
                </c:pt>
                <c:pt idx="31">
                  <c:v>-66.88</c:v>
                </c:pt>
                <c:pt idx="32">
                  <c:v>-47.25</c:v>
                </c:pt>
                <c:pt idx="33">
                  <c:v>-56.900000000000034</c:v>
                </c:pt>
                <c:pt idx="34">
                  <c:v>-61.700000000000045</c:v>
                </c:pt>
                <c:pt idx="35">
                  <c:v>-72.800000000000011</c:v>
                </c:pt>
                <c:pt idx="36">
                  <c:v>-53.020000000000039</c:v>
                </c:pt>
                <c:pt idx="37">
                  <c:v>-47.550000000000011</c:v>
                </c:pt>
                <c:pt idx="38">
                  <c:v>-41.980000000000018</c:v>
                </c:pt>
                <c:pt idx="39">
                  <c:v>-36.31</c:v>
                </c:pt>
                <c:pt idx="40">
                  <c:v>-30.54000000000002</c:v>
                </c:pt>
                <c:pt idx="41">
                  <c:v>-24.660000000000025</c:v>
                </c:pt>
                <c:pt idx="42">
                  <c:v>-18.680000000000007</c:v>
                </c:pt>
                <c:pt idx="43">
                  <c:v>-12.590000000000032</c:v>
                </c:pt>
                <c:pt idx="44">
                  <c:v>-6.3900000000000432</c:v>
                </c:pt>
                <c:pt idx="45">
                  <c:v>-8.0000000000040927E-2</c:v>
                </c:pt>
                <c:pt idx="46">
                  <c:v>6.339999999999975</c:v>
                </c:pt>
                <c:pt idx="47">
                  <c:v>12.879999999999995</c:v>
                </c:pt>
                <c:pt idx="48">
                  <c:v>19.539999999999964</c:v>
                </c:pt>
                <c:pt idx="49">
                  <c:v>26.319999999999993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'19_21'!$A$53</c:f>
              <c:strCache>
                <c:ptCount val="1"/>
                <c:pt idx="0">
                  <c:v>K22/Gas (2)</c:v>
                </c:pt>
              </c:strCache>
            </c:strRef>
          </c:tx>
          <c:marker>
            <c:symbol val="none"/>
          </c:marker>
          <c:cat>
            <c:numRef>
              <c:f>'19_21'!$C$61:$AZ$61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'19_21'!$C$53:$AZ$53</c:f>
              <c:numCache>
                <c:formatCode>General</c:formatCode>
                <c:ptCount val="50"/>
                <c:pt idx="0">
                  <c:v>0</c:v>
                </c:pt>
                <c:pt idx="1">
                  <c:v>-12.5</c:v>
                </c:pt>
                <c:pt idx="2">
                  <c:v>-21.79000000000002</c:v>
                </c:pt>
                <c:pt idx="3">
                  <c:v>16.979999999999961</c:v>
                </c:pt>
                <c:pt idx="4">
                  <c:v>33.769999999999982</c:v>
                </c:pt>
                <c:pt idx="5">
                  <c:v>59.759999999999991</c:v>
                </c:pt>
                <c:pt idx="6">
                  <c:v>44.199999999999989</c:v>
                </c:pt>
                <c:pt idx="7">
                  <c:v>41.919999999999959</c:v>
                </c:pt>
                <c:pt idx="8">
                  <c:v>80.680000000000007</c:v>
                </c:pt>
                <c:pt idx="9">
                  <c:v>93</c:v>
                </c:pt>
                <c:pt idx="10">
                  <c:v>108.99000000000001</c:v>
                </c:pt>
                <c:pt idx="11">
                  <c:v>257.23</c:v>
                </c:pt>
                <c:pt idx="12">
                  <c:v>287.39999999999998</c:v>
                </c:pt>
                <c:pt idx="13">
                  <c:v>229.11</c:v>
                </c:pt>
                <c:pt idx="14">
                  <c:v>216.51</c:v>
                </c:pt>
                <c:pt idx="15">
                  <c:v>173.78999999999996</c:v>
                </c:pt>
                <c:pt idx="16">
                  <c:v>156.51</c:v>
                </c:pt>
                <c:pt idx="17">
                  <c:v>157.16999999999996</c:v>
                </c:pt>
                <c:pt idx="18">
                  <c:v>152.19999999999999</c:v>
                </c:pt>
                <c:pt idx="19">
                  <c:v>145.93</c:v>
                </c:pt>
                <c:pt idx="20">
                  <c:v>141.99</c:v>
                </c:pt>
                <c:pt idx="21">
                  <c:v>160.34000000000003</c:v>
                </c:pt>
                <c:pt idx="22">
                  <c:v>201.54999999999995</c:v>
                </c:pt>
                <c:pt idx="23">
                  <c:v>186.82999999999993</c:v>
                </c:pt>
                <c:pt idx="24">
                  <c:v>176.78999999999996</c:v>
                </c:pt>
                <c:pt idx="25">
                  <c:v>199.65999999999997</c:v>
                </c:pt>
                <c:pt idx="26">
                  <c:v>242.25</c:v>
                </c:pt>
                <c:pt idx="27">
                  <c:v>234.25</c:v>
                </c:pt>
                <c:pt idx="28">
                  <c:v>244.12</c:v>
                </c:pt>
                <c:pt idx="29">
                  <c:v>295.52999999999997</c:v>
                </c:pt>
                <c:pt idx="30">
                  <c:v>284.79999999999995</c:v>
                </c:pt>
                <c:pt idx="31">
                  <c:v>279.43999999999994</c:v>
                </c:pt>
                <c:pt idx="32">
                  <c:v>270.76</c:v>
                </c:pt>
                <c:pt idx="33">
                  <c:v>329.36</c:v>
                </c:pt>
                <c:pt idx="34">
                  <c:v>325.72000000000003</c:v>
                </c:pt>
                <c:pt idx="35">
                  <c:v>297.28999999999996</c:v>
                </c:pt>
                <c:pt idx="36">
                  <c:v>342.22</c:v>
                </c:pt>
                <c:pt idx="37">
                  <c:v>354.80999999999995</c:v>
                </c:pt>
                <c:pt idx="38">
                  <c:v>367.62</c:v>
                </c:pt>
                <c:pt idx="39">
                  <c:v>380.65999999999997</c:v>
                </c:pt>
                <c:pt idx="40">
                  <c:v>393.93999999999994</c:v>
                </c:pt>
                <c:pt idx="41">
                  <c:v>407.46000000000004</c:v>
                </c:pt>
                <c:pt idx="42">
                  <c:v>421.22</c:v>
                </c:pt>
                <c:pt idx="43">
                  <c:v>435.23</c:v>
                </c:pt>
                <c:pt idx="44">
                  <c:v>449.49</c:v>
                </c:pt>
                <c:pt idx="45">
                  <c:v>464</c:v>
                </c:pt>
                <c:pt idx="46">
                  <c:v>478.78</c:v>
                </c:pt>
                <c:pt idx="47">
                  <c:v>493.81999999999994</c:v>
                </c:pt>
                <c:pt idx="48">
                  <c:v>509.14</c:v>
                </c:pt>
                <c:pt idx="49">
                  <c:v>524.73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'19_21'!$A$54</c:f>
              <c:strCache>
                <c:ptCount val="1"/>
                <c:pt idx="0">
                  <c:v>Gas/C26 (7)</c:v>
                </c:pt>
              </c:strCache>
            </c:strRef>
          </c:tx>
          <c:marker>
            <c:symbol val="none"/>
          </c:marker>
          <c:cat>
            <c:numRef>
              <c:f>'19_21'!$C$61:$AZ$61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'19_21'!$C$54:$AZ$54</c:f>
              <c:numCache>
                <c:formatCode>General</c:formatCode>
                <c:ptCount val="50"/>
                <c:pt idx="0">
                  <c:v>0</c:v>
                </c:pt>
                <c:pt idx="1">
                  <c:v>-12.5</c:v>
                </c:pt>
                <c:pt idx="2">
                  <c:v>-21.79000000000002</c:v>
                </c:pt>
                <c:pt idx="3">
                  <c:v>16.990000000000009</c:v>
                </c:pt>
                <c:pt idx="4">
                  <c:v>34.19</c:v>
                </c:pt>
                <c:pt idx="5">
                  <c:v>60.829999999999984</c:v>
                </c:pt>
                <c:pt idx="6">
                  <c:v>45.95999999999998</c:v>
                </c:pt>
                <c:pt idx="7">
                  <c:v>43.529999999999973</c:v>
                </c:pt>
                <c:pt idx="8">
                  <c:v>88.919999999999959</c:v>
                </c:pt>
                <c:pt idx="9">
                  <c:v>99.31</c:v>
                </c:pt>
                <c:pt idx="10">
                  <c:v>92.70999999999998</c:v>
                </c:pt>
                <c:pt idx="11">
                  <c:v>81.079999999999984</c:v>
                </c:pt>
                <c:pt idx="12">
                  <c:v>82.639999999999986</c:v>
                </c:pt>
                <c:pt idx="13">
                  <c:v>6.9499999999999886</c:v>
                </c:pt>
                <c:pt idx="14">
                  <c:v>102.68</c:v>
                </c:pt>
                <c:pt idx="15">
                  <c:v>293.14999999999998</c:v>
                </c:pt>
                <c:pt idx="16">
                  <c:v>339.90999999999997</c:v>
                </c:pt>
                <c:pt idx="17">
                  <c:v>321.48</c:v>
                </c:pt>
                <c:pt idx="18">
                  <c:v>313.01</c:v>
                </c:pt>
                <c:pt idx="19">
                  <c:v>295.04999999999995</c:v>
                </c:pt>
                <c:pt idx="20">
                  <c:v>269.37</c:v>
                </c:pt>
                <c:pt idx="21">
                  <c:v>254.01</c:v>
                </c:pt>
                <c:pt idx="22">
                  <c:v>249.55999999999995</c:v>
                </c:pt>
                <c:pt idx="23">
                  <c:v>245.91999999999996</c:v>
                </c:pt>
                <c:pt idx="24">
                  <c:v>246.13</c:v>
                </c:pt>
                <c:pt idx="25">
                  <c:v>239.14999999999998</c:v>
                </c:pt>
                <c:pt idx="26">
                  <c:v>234.74</c:v>
                </c:pt>
                <c:pt idx="27">
                  <c:v>228.11</c:v>
                </c:pt>
                <c:pt idx="28">
                  <c:v>223.39</c:v>
                </c:pt>
                <c:pt idx="29">
                  <c:v>211.62</c:v>
                </c:pt>
                <c:pt idx="30">
                  <c:v>200.02999999999997</c:v>
                </c:pt>
                <c:pt idx="31">
                  <c:v>197.18999999999994</c:v>
                </c:pt>
                <c:pt idx="32">
                  <c:v>189.02999999999997</c:v>
                </c:pt>
                <c:pt idx="33">
                  <c:v>184.14</c:v>
                </c:pt>
                <c:pt idx="34">
                  <c:v>177.04999999999995</c:v>
                </c:pt>
                <c:pt idx="35">
                  <c:v>168.26</c:v>
                </c:pt>
                <c:pt idx="36">
                  <c:v>196.01999999999998</c:v>
                </c:pt>
                <c:pt idx="37">
                  <c:v>205.97000000000003</c:v>
                </c:pt>
                <c:pt idx="38">
                  <c:v>216.11</c:v>
                </c:pt>
                <c:pt idx="39">
                  <c:v>226.41999999999996</c:v>
                </c:pt>
                <c:pt idx="40">
                  <c:v>236.91999999999996</c:v>
                </c:pt>
                <c:pt idx="41">
                  <c:v>247.61</c:v>
                </c:pt>
                <c:pt idx="42">
                  <c:v>258.5</c:v>
                </c:pt>
                <c:pt idx="43">
                  <c:v>269.57999999999993</c:v>
                </c:pt>
                <c:pt idx="44">
                  <c:v>280.85000000000002</c:v>
                </c:pt>
                <c:pt idx="45">
                  <c:v>292.32999999999993</c:v>
                </c:pt>
                <c:pt idx="46">
                  <c:v>304.02</c:v>
                </c:pt>
                <c:pt idx="47">
                  <c:v>315.91999999999996</c:v>
                </c:pt>
                <c:pt idx="48">
                  <c:v>328.03</c:v>
                </c:pt>
                <c:pt idx="49">
                  <c:v>340.36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'19_21'!$A$55</c:f>
              <c:strCache>
                <c:ptCount val="1"/>
                <c:pt idx="0">
                  <c:v>K19/Gas/250 (4)</c:v>
                </c:pt>
              </c:strCache>
            </c:strRef>
          </c:tx>
          <c:marker>
            <c:symbol val="none"/>
          </c:marker>
          <c:cat>
            <c:numRef>
              <c:f>'19_21'!$C$61:$AZ$61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'19_21'!$C$55:$AZ$55</c:f>
              <c:numCache>
                <c:formatCode>General</c:formatCode>
                <c:ptCount val="50"/>
                <c:pt idx="0">
                  <c:v>0</c:v>
                </c:pt>
                <c:pt idx="1">
                  <c:v>-12.5</c:v>
                </c:pt>
                <c:pt idx="2">
                  <c:v>-22.53000000000003</c:v>
                </c:pt>
                <c:pt idx="3">
                  <c:v>15.069999999999993</c:v>
                </c:pt>
                <c:pt idx="4">
                  <c:v>32.199999999999989</c:v>
                </c:pt>
                <c:pt idx="5">
                  <c:v>55.329999999999984</c:v>
                </c:pt>
                <c:pt idx="6">
                  <c:v>40.829999999999984</c:v>
                </c:pt>
                <c:pt idx="7">
                  <c:v>74.419999999999959</c:v>
                </c:pt>
                <c:pt idx="8">
                  <c:v>320.18999999999994</c:v>
                </c:pt>
                <c:pt idx="9">
                  <c:v>407.9</c:v>
                </c:pt>
                <c:pt idx="10">
                  <c:v>412.49</c:v>
                </c:pt>
                <c:pt idx="11">
                  <c:v>417.78</c:v>
                </c:pt>
                <c:pt idx="12">
                  <c:v>423.81999999999994</c:v>
                </c:pt>
                <c:pt idx="13">
                  <c:v>301.37</c:v>
                </c:pt>
                <c:pt idx="14">
                  <c:v>283.64</c:v>
                </c:pt>
                <c:pt idx="15">
                  <c:v>252.26999999999998</c:v>
                </c:pt>
                <c:pt idx="16">
                  <c:v>241.21000000000004</c:v>
                </c:pt>
                <c:pt idx="17">
                  <c:v>239.53999999999996</c:v>
                </c:pt>
                <c:pt idx="18">
                  <c:v>248.89999999999998</c:v>
                </c:pt>
                <c:pt idx="19">
                  <c:v>279.01</c:v>
                </c:pt>
                <c:pt idx="20">
                  <c:v>327.40999999999997</c:v>
                </c:pt>
                <c:pt idx="21">
                  <c:v>322.79999999999995</c:v>
                </c:pt>
                <c:pt idx="22">
                  <c:v>319.06999999999994</c:v>
                </c:pt>
                <c:pt idx="23">
                  <c:v>237.13</c:v>
                </c:pt>
                <c:pt idx="24">
                  <c:v>209.60000000000002</c:v>
                </c:pt>
                <c:pt idx="25">
                  <c:v>234.12</c:v>
                </c:pt>
                <c:pt idx="26">
                  <c:v>285.07999999999993</c:v>
                </c:pt>
                <c:pt idx="27">
                  <c:v>277.37</c:v>
                </c:pt>
                <c:pt idx="28">
                  <c:v>283.27999999999997</c:v>
                </c:pt>
                <c:pt idx="29">
                  <c:v>344.65</c:v>
                </c:pt>
                <c:pt idx="30">
                  <c:v>334.15999999999997</c:v>
                </c:pt>
                <c:pt idx="31">
                  <c:v>329.28999999999996</c:v>
                </c:pt>
                <c:pt idx="32">
                  <c:v>314.65999999999997</c:v>
                </c:pt>
                <c:pt idx="33">
                  <c:v>368.85</c:v>
                </c:pt>
                <c:pt idx="34">
                  <c:v>391.43999999999994</c:v>
                </c:pt>
                <c:pt idx="35">
                  <c:v>350.93999999999994</c:v>
                </c:pt>
                <c:pt idx="36">
                  <c:v>397.02</c:v>
                </c:pt>
                <c:pt idx="37">
                  <c:v>410.59000000000003</c:v>
                </c:pt>
                <c:pt idx="38">
                  <c:v>424.40999999999997</c:v>
                </c:pt>
                <c:pt idx="39">
                  <c:v>438.47</c:v>
                </c:pt>
                <c:pt idx="40">
                  <c:v>452.78999999999996</c:v>
                </c:pt>
                <c:pt idx="41">
                  <c:v>467.37</c:v>
                </c:pt>
                <c:pt idx="42">
                  <c:v>482.21000000000004</c:v>
                </c:pt>
                <c:pt idx="43">
                  <c:v>497.30999999999995</c:v>
                </c:pt>
                <c:pt idx="44">
                  <c:v>512.68999999999994</c:v>
                </c:pt>
                <c:pt idx="45">
                  <c:v>528.34</c:v>
                </c:pt>
                <c:pt idx="46">
                  <c:v>544.28</c:v>
                </c:pt>
                <c:pt idx="47">
                  <c:v>560.5</c:v>
                </c:pt>
                <c:pt idx="48">
                  <c:v>577.02</c:v>
                </c:pt>
                <c:pt idx="49">
                  <c:v>593.82999999999993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'19_21'!$A$56</c:f>
              <c:strCache>
                <c:ptCount val="1"/>
                <c:pt idx="0">
                  <c:v>K19 C25 250 MW (13)</c:v>
                </c:pt>
              </c:strCache>
            </c:strRef>
          </c:tx>
          <c:marker>
            <c:symbol val="none"/>
          </c:marker>
          <c:cat>
            <c:numRef>
              <c:f>'19_21'!$C$61:$AZ$61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'19_21'!$C$56:$AZ$56</c:f>
              <c:numCache>
                <c:formatCode>General</c:formatCode>
                <c:ptCount val="50"/>
                <c:pt idx="0">
                  <c:v>0</c:v>
                </c:pt>
                <c:pt idx="1">
                  <c:v>-12.5</c:v>
                </c:pt>
                <c:pt idx="2">
                  <c:v>-22.53000000000003</c:v>
                </c:pt>
                <c:pt idx="3">
                  <c:v>15.069999999999993</c:v>
                </c:pt>
                <c:pt idx="4">
                  <c:v>32.199999999999989</c:v>
                </c:pt>
                <c:pt idx="5">
                  <c:v>54.899999999999977</c:v>
                </c:pt>
                <c:pt idx="6">
                  <c:v>40.240000000000009</c:v>
                </c:pt>
                <c:pt idx="7">
                  <c:v>73.44</c:v>
                </c:pt>
                <c:pt idx="8">
                  <c:v>318.48</c:v>
                </c:pt>
                <c:pt idx="9">
                  <c:v>405.09000000000003</c:v>
                </c:pt>
                <c:pt idx="10">
                  <c:v>404.96000000000004</c:v>
                </c:pt>
                <c:pt idx="11">
                  <c:v>399.88</c:v>
                </c:pt>
                <c:pt idx="12">
                  <c:v>399.55999999999995</c:v>
                </c:pt>
                <c:pt idx="13">
                  <c:v>420.85</c:v>
                </c:pt>
                <c:pt idx="14">
                  <c:v>632.31999999999994</c:v>
                </c:pt>
                <c:pt idx="15">
                  <c:v>646.47</c:v>
                </c:pt>
                <c:pt idx="16">
                  <c:v>646.35</c:v>
                </c:pt>
                <c:pt idx="17">
                  <c:v>638.91999999999996</c:v>
                </c:pt>
                <c:pt idx="18">
                  <c:v>644.34</c:v>
                </c:pt>
                <c:pt idx="19">
                  <c:v>643.63</c:v>
                </c:pt>
                <c:pt idx="20">
                  <c:v>637.04999999999995</c:v>
                </c:pt>
                <c:pt idx="21">
                  <c:v>623.4</c:v>
                </c:pt>
                <c:pt idx="22">
                  <c:v>610.01</c:v>
                </c:pt>
                <c:pt idx="23">
                  <c:v>571.63</c:v>
                </c:pt>
                <c:pt idx="24">
                  <c:v>546.79999999999995</c:v>
                </c:pt>
                <c:pt idx="25">
                  <c:v>525.30999999999995</c:v>
                </c:pt>
                <c:pt idx="26">
                  <c:v>500.5</c:v>
                </c:pt>
                <c:pt idx="27">
                  <c:v>502.80999999999995</c:v>
                </c:pt>
                <c:pt idx="28">
                  <c:v>491.42999999999995</c:v>
                </c:pt>
                <c:pt idx="29">
                  <c:v>484.92999999999995</c:v>
                </c:pt>
                <c:pt idx="30">
                  <c:v>482.09000000000003</c:v>
                </c:pt>
                <c:pt idx="31">
                  <c:v>476.09000000000003</c:v>
                </c:pt>
                <c:pt idx="32">
                  <c:v>471</c:v>
                </c:pt>
                <c:pt idx="33">
                  <c:v>460.57999999999993</c:v>
                </c:pt>
                <c:pt idx="34">
                  <c:v>460.18999999999994</c:v>
                </c:pt>
                <c:pt idx="35">
                  <c:v>449.13</c:v>
                </c:pt>
                <c:pt idx="36">
                  <c:v>486.35</c:v>
                </c:pt>
                <c:pt idx="37">
                  <c:v>501.53</c:v>
                </c:pt>
                <c:pt idx="38">
                  <c:v>516.98</c:v>
                </c:pt>
                <c:pt idx="39">
                  <c:v>532.71</c:v>
                </c:pt>
                <c:pt idx="40">
                  <c:v>548.72</c:v>
                </c:pt>
                <c:pt idx="41">
                  <c:v>565.03</c:v>
                </c:pt>
                <c:pt idx="42">
                  <c:v>581.62</c:v>
                </c:pt>
                <c:pt idx="43">
                  <c:v>598.52</c:v>
                </c:pt>
                <c:pt idx="44">
                  <c:v>615.72</c:v>
                </c:pt>
                <c:pt idx="45">
                  <c:v>633.23</c:v>
                </c:pt>
                <c:pt idx="46">
                  <c:v>651.04999999999995</c:v>
                </c:pt>
                <c:pt idx="47">
                  <c:v>669.19</c:v>
                </c:pt>
                <c:pt idx="48">
                  <c:v>687.67000000000007</c:v>
                </c:pt>
                <c:pt idx="49">
                  <c:v>706.47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'19_21'!$A$57</c:f>
              <c:strCache>
                <c:ptCount val="1"/>
                <c:pt idx="0">
                  <c:v>K19 Sales C25 750MW (Preferred)</c:v>
                </c:pt>
              </c:strCache>
            </c:strRef>
          </c:tx>
          <c:marker>
            <c:symbol val="none"/>
          </c:marker>
          <c:cat>
            <c:numRef>
              <c:f>'19_21'!$C$61:$AZ$61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'19_21'!$C$57:$AZ$57</c:f>
              <c:numCache>
                <c:formatCode>General</c:formatCode>
                <c:ptCount val="50"/>
                <c:pt idx="0">
                  <c:v>0</c:v>
                </c:pt>
                <c:pt idx="1">
                  <c:v>-12.5</c:v>
                </c:pt>
                <c:pt idx="2">
                  <c:v>-23.520000000000039</c:v>
                </c:pt>
                <c:pt idx="3">
                  <c:v>13.060000000000002</c:v>
                </c:pt>
                <c:pt idx="4">
                  <c:v>30.96999999999997</c:v>
                </c:pt>
                <c:pt idx="5">
                  <c:v>54.649999999999977</c:v>
                </c:pt>
                <c:pt idx="6">
                  <c:v>45.399999999999977</c:v>
                </c:pt>
                <c:pt idx="7">
                  <c:v>82.25</c:v>
                </c:pt>
                <c:pt idx="8">
                  <c:v>356.34000000000003</c:v>
                </c:pt>
                <c:pt idx="9">
                  <c:v>460.37</c:v>
                </c:pt>
                <c:pt idx="10">
                  <c:v>472</c:v>
                </c:pt>
                <c:pt idx="11">
                  <c:v>450.98</c:v>
                </c:pt>
                <c:pt idx="12">
                  <c:v>438.13</c:v>
                </c:pt>
                <c:pt idx="13">
                  <c:v>476.55999999999995</c:v>
                </c:pt>
                <c:pt idx="14">
                  <c:v>741.71</c:v>
                </c:pt>
                <c:pt idx="15">
                  <c:v>808.26</c:v>
                </c:pt>
                <c:pt idx="16">
                  <c:v>816.62999999999988</c:v>
                </c:pt>
                <c:pt idx="17">
                  <c:v>811.01</c:v>
                </c:pt>
                <c:pt idx="18">
                  <c:v>819.16000000000008</c:v>
                </c:pt>
                <c:pt idx="19">
                  <c:v>823.6099999999999</c:v>
                </c:pt>
                <c:pt idx="20">
                  <c:v>818.96</c:v>
                </c:pt>
                <c:pt idx="21">
                  <c:v>806.24</c:v>
                </c:pt>
                <c:pt idx="22">
                  <c:v>794.71</c:v>
                </c:pt>
                <c:pt idx="23">
                  <c:v>757.24</c:v>
                </c:pt>
                <c:pt idx="24">
                  <c:v>675.01</c:v>
                </c:pt>
                <c:pt idx="25">
                  <c:v>644.86</c:v>
                </c:pt>
                <c:pt idx="26">
                  <c:v>624.29</c:v>
                </c:pt>
                <c:pt idx="27">
                  <c:v>605.4</c:v>
                </c:pt>
                <c:pt idx="28">
                  <c:v>617.26</c:v>
                </c:pt>
                <c:pt idx="29">
                  <c:v>604.1</c:v>
                </c:pt>
                <c:pt idx="30">
                  <c:v>597.42999999999995</c:v>
                </c:pt>
                <c:pt idx="31">
                  <c:v>596.75</c:v>
                </c:pt>
                <c:pt idx="32">
                  <c:v>607.43999999999994</c:v>
                </c:pt>
                <c:pt idx="33">
                  <c:v>581.91</c:v>
                </c:pt>
                <c:pt idx="34">
                  <c:v>578.39</c:v>
                </c:pt>
                <c:pt idx="35">
                  <c:v>570.67999999999995</c:v>
                </c:pt>
                <c:pt idx="36">
                  <c:v>611.09</c:v>
                </c:pt>
                <c:pt idx="37">
                  <c:v>628.52</c:v>
                </c:pt>
                <c:pt idx="38">
                  <c:v>646.26</c:v>
                </c:pt>
                <c:pt idx="39">
                  <c:v>664.31999999999994</c:v>
                </c:pt>
                <c:pt idx="40">
                  <c:v>682.7</c:v>
                </c:pt>
                <c:pt idx="41">
                  <c:v>701.41000000000008</c:v>
                </c:pt>
                <c:pt idx="42">
                  <c:v>720.46</c:v>
                </c:pt>
                <c:pt idx="43">
                  <c:v>739.8599999999999</c:v>
                </c:pt>
                <c:pt idx="44">
                  <c:v>759.59999999999991</c:v>
                </c:pt>
                <c:pt idx="45">
                  <c:v>779.7</c:v>
                </c:pt>
                <c:pt idx="46">
                  <c:v>800.16000000000008</c:v>
                </c:pt>
                <c:pt idx="47">
                  <c:v>820.99</c:v>
                </c:pt>
                <c:pt idx="48">
                  <c:v>842.19</c:v>
                </c:pt>
                <c:pt idx="49">
                  <c:v>863.78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'19_21'!$A$58</c:f>
              <c:strCache>
                <c:ptCount val="1"/>
                <c:pt idx="0">
                  <c:v>K19 Imp C31 750 MW (12)</c:v>
                </c:pt>
              </c:strCache>
            </c:strRef>
          </c:tx>
          <c:marker>
            <c:symbol val="none"/>
          </c:marker>
          <c:cat>
            <c:numRef>
              <c:f>'19_21'!$C$61:$AZ$61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'19_21'!$C$58:$AZ$58</c:f>
              <c:numCache>
                <c:formatCode>General</c:formatCode>
                <c:ptCount val="50"/>
                <c:pt idx="0">
                  <c:v>0</c:v>
                </c:pt>
                <c:pt idx="1">
                  <c:v>-12.5</c:v>
                </c:pt>
                <c:pt idx="2">
                  <c:v>-22.53000000000003</c:v>
                </c:pt>
                <c:pt idx="3">
                  <c:v>15.069999999999993</c:v>
                </c:pt>
                <c:pt idx="4">
                  <c:v>32.199999999999989</c:v>
                </c:pt>
                <c:pt idx="5">
                  <c:v>55.329999999999984</c:v>
                </c:pt>
                <c:pt idx="6">
                  <c:v>44.779999999999973</c:v>
                </c:pt>
                <c:pt idx="7">
                  <c:v>81.69</c:v>
                </c:pt>
                <c:pt idx="8">
                  <c:v>361.72</c:v>
                </c:pt>
                <c:pt idx="9">
                  <c:v>466.67999999999995</c:v>
                </c:pt>
                <c:pt idx="10">
                  <c:v>479.55999999999995</c:v>
                </c:pt>
                <c:pt idx="11">
                  <c:v>454.36</c:v>
                </c:pt>
                <c:pt idx="12">
                  <c:v>445.43999999999994</c:v>
                </c:pt>
                <c:pt idx="13">
                  <c:v>366.68999999999994</c:v>
                </c:pt>
                <c:pt idx="14">
                  <c:v>355.65</c:v>
                </c:pt>
                <c:pt idx="15">
                  <c:v>310.38</c:v>
                </c:pt>
                <c:pt idx="16">
                  <c:v>294.39</c:v>
                </c:pt>
                <c:pt idx="17">
                  <c:v>285.28999999999996</c:v>
                </c:pt>
                <c:pt idx="18">
                  <c:v>291.43999999999994</c:v>
                </c:pt>
                <c:pt idx="19">
                  <c:v>413.01</c:v>
                </c:pt>
                <c:pt idx="20">
                  <c:v>676.27</c:v>
                </c:pt>
                <c:pt idx="21">
                  <c:v>776.38999999999987</c:v>
                </c:pt>
                <c:pt idx="22">
                  <c:v>764.53</c:v>
                </c:pt>
                <c:pt idx="23">
                  <c:v>682.23</c:v>
                </c:pt>
                <c:pt idx="24">
                  <c:v>657.99</c:v>
                </c:pt>
                <c:pt idx="25">
                  <c:v>642.25</c:v>
                </c:pt>
                <c:pt idx="26">
                  <c:v>622.5</c:v>
                </c:pt>
                <c:pt idx="27">
                  <c:v>604.9</c:v>
                </c:pt>
                <c:pt idx="28">
                  <c:v>616.36</c:v>
                </c:pt>
                <c:pt idx="29">
                  <c:v>603.44999999999993</c:v>
                </c:pt>
                <c:pt idx="30">
                  <c:v>597.04</c:v>
                </c:pt>
                <c:pt idx="31">
                  <c:v>595.97</c:v>
                </c:pt>
                <c:pt idx="32">
                  <c:v>606.91999999999996</c:v>
                </c:pt>
                <c:pt idx="33">
                  <c:v>581.55999999999995</c:v>
                </c:pt>
                <c:pt idx="34">
                  <c:v>577.79</c:v>
                </c:pt>
                <c:pt idx="35">
                  <c:v>570.11</c:v>
                </c:pt>
                <c:pt idx="36">
                  <c:v>610.56999999999994</c:v>
                </c:pt>
                <c:pt idx="37">
                  <c:v>627.98</c:v>
                </c:pt>
                <c:pt idx="38">
                  <c:v>645.71</c:v>
                </c:pt>
                <c:pt idx="39">
                  <c:v>663.76</c:v>
                </c:pt>
                <c:pt idx="40">
                  <c:v>682.12999999999988</c:v>
                </c:pt>
                <c:pt idx="41">
                  <c:v>700.83999999999992</c:v>
                </c:pt>
                <c:pt idx="42">
                  <c:v>719.87999999999988</c:v>
                </c:pt>
                <c:pt idx="43">
                  <c:v>739.26</c:v>
                </c:pt>
                <c:pt idx="44">
                  <c:v>758.99</c:v>
                </c:pt>
                <c:pt idx="45">
                  <c:v>779.07999999999993</c:v>
                </c:pt>
                <c:pt idx="46">
                  <c:v>799.53</c:v>
                </c:pt>
                <c:pt idx="47">
                  <c:v>820.34999999999991</c:v>
                </c:pt>
                <c:pt idx="48">
                  <c:v>841.54</c:v>
                </c:pt>
                <c:pt idx="49">
                  <c:v>863.1099999999999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'19_21'!$A$59</c:f>
              <c:strCache>
                <c:ptCount val="1"/>
                <c:pt idx="0">
                  <c:v>K19 Imp Gas 750 MW (6)</c:v>
                </c:pt>
              </c:strCache>
            </c:strRef>
          </c:tx>
          <c:marker>
            <c:symbol val="none"/>
          </c:marker>
          <c:cat>
            <c:numRef>
              <c:f>'19_21'!$C$61:$AZ$61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'19_21'!$C$59:$AZ$59</c:f>
              <c:numCache>
                <c:formatCode>General</c:formatCode>
                <c:ptCount val="50"/>
                <c:pt idx="0">
                  <c:v>0</c:v>
                </c:pt>
                <c:pt idx="1">
                  <c:v>-12.5</c:v>
                </c:pt>
                <c:pt idx="2">
                  <c:v>-22.53000000000003</c:v>
                </c:pt>
                <c:pt idx="3">
                  <c:v>15.069999999999993</c:v>
                </c:pt>
                <c:pt idx="4">
                  <c:v>32.199999999999989</c:v>
                </c:pt>
                <c:pt idx="5">
                  <c:v>55.329999999999984</c:v>
                </c:pt>
                <c:pt idx="6">
                  <c:v>44.779999999999973</c:v>
                </c:pt>
                <c:pt idx="7">
                  <c:v>81.69</c:v>
                </c:pt>
                <c:pt idx="8">
                  <c:v>361.72</c:v>
                </c:pt>
                <c:pt idx="9">
                  <c:v>466.67999999999995</c:v>
                </c:pt>
                <c:pt idx="10">
                  <c:v>479.49</c:v>
                </c:pt>
                <c:pt idx="11">
                  <c:v>454.99</c:v>
                </c:pt>
                <c:pt idx="12">
                  <c:v>446.5</c:v>
                </c:pt>
                <c:pt idx="13">
                  <c:v>369.39</c:v>
                </c:pt>
                <c:pt idx="14">
                  <c:v>360.99</c:v>
                </c:pt>
                <c:pt idx="15">
                  <c:v>317.23</c:v>
                </c:pt>
                <c:pt idx="16">
                  <c:v>304.78999999999996</c:v>
                </c:pt>
                <c:pt idx="17">
                  <c:v>293.88</c:v>
                </c:pt>
                <c:pt idx="18">
                  <c:v>308.79999999999995</c:v>
                </c:pt>
                <c:pt idx="19">
                  <c:v>305.18999999999994</c:v>
                </c:pt>
                <c:pt idx="20">
                  <c:v>302.69999999999993</c:v>
                </c:pt>
                <c:pt idx="21">
                  <c:v>294.52999999999997</c:v>
                </c:pt>
                <c:pt idx="22">
                  <c:v>306.56999999999994</c:v>
                </c:pt>
                <c:pt idx="23">
                  <c:v>209.02999999999997</c:v>
                </c:pt>
                <c:pt idx="24">
                  <c:v>180.86</c:v>
                </c:pt>
                <c:pt idx="25">
                  <c:v>168.10000000000002</c:v>
                </c:pt>
                <c:pt idx="26">
                  <c:v>189.25</c:v>
                </c:pt>
                <c:pt idx="27">
                  <c:v>273.31999999999994</c:v>
                </c:pt>
                <c:pt idx="28">
                  <c:v>248.11</c:v>
                </c:pt>
                <c:pt idx="29">
                  <c:v>230.90999999999997</c:v>
                </c:pt>
                <c:pt idx="30">
                  <c:v>215.17999999999995</c:v>
                </c:pt>
                <c:pt idx="31">
                  <c:v>217.11</c:v>
                </c:pt>
                <c:pt idx="32">
                  <c:v>224.89999999999998</c:v>
                </c:pt>
                <c:pt idx="33">
                  <c:v>321.51</c:v>
                </c:pt>
                <c:pt idx="34">
                  <c:v>308.12</c:v>
                </c:pt>
                <c:pt idx="35">
                  <c:v>280.38</c:v>
                </c:pt>
                <c:pt idx="36">
                  <c:v>327.64999999999998</c:v>
                </c:pt>
                <c:pt idx="37">
                  <c:v>339.97</c:v>
                </c:pt>
                <c:pt idx="38">
                  <c:v>352.52</c:v>
                </c:pt>
                <c:pt idx="39">
                  <c:v>365.28999999999996</c:v>
                </c:pt>
                <c:pt idx="40">
                  <c:v>378.28999999999996</c:v>
                </c:pt>
                <c:pt idx="41">
                  <c:v>391.52</c:v>
                </c:pt>
                <c:pt idx="42">
                  <c:v>405</c:v>
                </c:pt>
                <c:pt idx="43">
                  <c:v>418.71000000000004</c:v>
                </c:pt>
                <c:pt idx="44">
                  <c:v>432.66999999999996</c:v>
                </c:pt>
                <c:pt idx="45">
                  <c:v>446.89</c:v>
                </c:pt>
                <c:pt idx="46">
                  <c:v>461.36</c:v>
                </c:pt>
                <c:pt idx="47">
                  <c:v>476.09000000000003</c:v>
                </c:pt>
                <c:pt idx="48">
                  <c:v>491.07999999999993</c:v>
                </c:pt>
                <c:pt idx="49">
                  <c:v>506.35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991232"/>
        <c:axId val="411001216"/>
      </c:lineChart>
      <c:catAx>
        <c:axId val="41099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1001216"/>
        <c:crosses val="autoZero"/>
        <c:auto val="1"/>
        <c:lblAlgn val="ctr"/>
        <c:lblOffset val="100"/>
        <c:noMultiLvlLbl val="0"/>
      </c:catAx>
      <c:valAx>
        <c:axId val="4110012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Million $</a:t>
                </a:r>
              </a:p>
            </c:rich>
          </c:tx>
          <c:overlay val="0"/>
        </c:title>
        <c:numFmt formatCode="&quot;$&quot;#,##0" sourceLinked="0"/>
        <c:majorTickMark val="out"/>
        <c:minorTickMark val="none"/>
        <c:tickLblPos val="nextTo"/>
        <c:crossAx val="4109912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'22'!$A$60</c:f>
              <c:strCache>
                <c:ptCount val="1"/>
                <c:pt idx="0">
                  <c:v>All Gas (1)</c:v>
                </c:pt>
              </c:strCache>
            </c:strRef>
          </c:tx>
          <c:invertIfNegative val="0"/>
          <c:cat>
            <c:strRef>
              <c:f>'22'!$B$59:$E$59</c:f>
              <c:strCache>
                <c:ptCount val="4"/>
                <c:pt idx="0">
                  <c:v>20 Year</c:v>
                </c:pt>
                <c:pt idx="1">
                  <c:v>35 Year</c:v>
                </c:pt>
                <c:pt idx="2">
                  <c:v>40 Year</c:v>
                </c:pt>
                <c:pt idx="3">
                  <c:v>50 Year</c:v>
                </c:pt>
              </c:strCache>
            </c:strRef>
          </c:cat>
          <c:val>
            <c:numRef>
              <c:f>'22'!$B$60:$E$60</c:f>
              <c:numCache>
                <c:formatCode>"$"#,##0.00</c:formatCode>
                <c:ptCount val="4"/>
                <c:pt idx="0">
                  <c:v>68.832607239495005</c:v>
                </c:pt>
                <c:pt idx="1">
                  <c:v>69.646678363779586</c:v>
                </c:pt>
                <c:pt idx="2">
                  <c:v>76.680265910740758</c:v>
                </c:pt>
                <c:pt idx="3">
                  <c:v>79.211434619519196</c:v>
                </c:pt>
              </c:numCache>
            </c:numRef>
          </c:val>
        </c:ser>
        <c:ser>
          <c:idx val="1"/>
          <c:order val="1"/>
          <c:tx>
            <c:strRef>
              <c:f>'22'!$A$61</c:f>
              <c:strCache>
                <c:ptCount val="1"/>
                <c:pt idx="0">
                  <c:v>K22/Gas (2)</c:v>
                </c:pt>
              </c:strCache>
            </c:strRef>
          </c:tx>
          <c:invertIfNegative val="0"/>
          <c:cat>
            <c:strRef>
              <c:f>'22'!$B$59:$E$59</c:f>
              <c:strCache>
                <c:ptCount val="4"/>
                <c:pt idx="0">
                  <c:v>20 Year</c:v>
                </c:pt>
                <c:pt idx="1">
                  <c:v>35 Year</c:v>
                </c:pt>
                <c:pt idx="2">
                  <c:v>40 Year</c:v>
                </c:pt>
                <c:pt idx="3">
                  <c:v>50 Year</c:v>
                </c:pt>
              </c:strCache>
            </c:strRef>
          </c:cat>
          <c:val>
            <c:numRef>
              <c:f>'22'!$B$61:$E$61</c:f>
              <c:numCache>
                <c:formatCode>"$"#,##0.00</c:formatCode>
                <c:ptCount val="4"/>
                <c:pt idx="0">
                  <c:v>69.102450855878743</c:v>
                </c:pt>
                <c:pt idx="1">
                  <c:v>69.658241760035324</c:v>
                </c:pt>
                <c:pt idx="2">
                  <c:v>76.734320617506</c:v>
                </c:pt>
                <c:pt idx="3">
                  <c:v>78.879170497336347</c:v>
                </c:pt>
              </c:numCache>
            </c:numRef>
          </c:val>
        </c:ser>
        <c:ser>
          <c:idx val="2"/>
          <c:order val="2"/>
          <c:tx>
            <c:strRef>
              <c:f>'22'!$A$62</c:f>
              <c:strCache>
                <c:ptCount val="1"/>
                <c:pt idx="0">
                  <c:v>Gas/C26 (7)</c:v>
                </c:pt>
              </c:strCache>
            </c:strRef>
          </c:tx>
          <c:invertIfNegative val="0"/>
          <c:cat>
            <c:strRef>
              <c:f>'22'!$B$59:$E$59</c:f>
              <c:strCache>
                <c:ptCount val="4"/>
                <c:pt idx="0">
                  <c:v>20 Year</c:v>
                </c:pt>
                <c:pt idx="1">
                  <c:v>35 Year</c:v>
                </c:pt>
                <c:pt idx="2">
                  <c:v>40 Year</c:v>
                </c:pt>
                <c:pt idx="3">
                  <c:v>50 Year</c:v>
                </c:pt>
              </c:strCache>
            </c:strRef>
          </c:cat>
          <c:val>
            <c:numRef>
              <c:f>'22'!$B$62:$E$62</c:f>
              <c:numCache>
                <c:formatCode>"$"#,##0.00</c:formatCode>
                <c:ptCount val="4"/>
                <c:pt idx="0">
                  <c:v>70.72842490664614</c:v>
                </c:pt>
                <c:pt idx="1">
                  <c:v>70.326699707119317</c:v>
                </c:pt>
                <c:pt idx="2">
                  <c:v>77.128137141036675</c:v>
                </c:pt>
                <c:pt idx="3">
                  <c:v>79.037000597487207</c:v>
                </c:pt>
              </c:numCache>
            </c:numRef>
          </c:val>
        </c:ser>
        <c:ser>
          <c:idx val="3"/>
          <c:order val="3"/>
          <c:tx>
            <c:strRef>
              <c:f>'22'!$A$63</c:f>
              <c:strCache>
                <c:ptCount val="1"/>
                <c:pt idx="0">
                  <c:v>K19/Gas/250 (4)</c:v>
                </c:pt>
              </c:strCache>
            </c:strRef>
          </c:tx>
          <c:invertIfNegative val="0"/>
          <c:cat>
            <c:strRef>
              <c:f>'22'!$B$59:$E$59</c:f>
              <c:strCache>
                <c:ptCount val="4"/>
                <c:pt idx="0">
                  <c:v>20 Year</c:v>
                </c:pt>
                <c:pt idx="1">
                  <c:v>35 Year</c:v>
                </c:pt>
                <c:pt idx="2">
                  <c:v>40 Year</c:v>
                </c:pt>
                <c:pt idx="3">
                  <c:v>50 Year</c:v>
                </c:pt>
              </c:strCache>
            </c:strRef>
          </c:cat>
          <c:val>
            <c:numRef>
              <c:f>'22'!$B$63:$E$63</c:f>
              <c:numCache>
                <c:formatCode>"$"#,##0.00</c:formatCode>
                <c:ptCount val="4"/>
                <c:pt idx="0">
                  <c:v>69.321489223866237</c:v>
                </c:pt>
                <c:pt idx="1">
                  <c:v>69.482188822624551</c:v>
                </c:pt>
                <c:pt idx="2">
                  <c:v>76.403641149179336</c:v>
                </c:pt>
                <c:pt idx="3">
                  <c:v>78.573227234807391</c:v>
                </c:pt>
              </c:numCache>
            </c:numRef>
          </c:val>
        </c:ser>
        <c:ser>
          <c:idx val="4"/>
          <c:order val="4"/>
          <c:tx>
            <c:strRef>
              <c:f>'22'!$A$64</c:f>
              <c:strCache>
                <c:ptCount val="1"/>
                <c:pt idx="0">
                  <c:v>K19/C25/250 (13)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'22'!$B$59:$E$59</c:f>
              <c:strCache>
                <c:ptCount val="4"/>
                <c:pt idx="0">
                  <c:v>20 Year</c:v>
                </c:pt>
                <c:pt idx="1">
                  <c:v>35 Year</c:v>
                </c:pt>
                <c:pt idx="2">
                  <c:v>40 Year</c:v>
                </c:pt>
                <c:pt idx="3">
                  <c:v>50 Year</c:v>
                </c:pt>
              </c:strCache>
            </c:strRef>
          </c:cat>
          <c:val>
            <c:numRef>
              <c:f>'22'!$B$64:$E$64</c:f>
              <c:numCache>
                <c:formatCode>"$"#,##0.00</c:formatCode>
                <c:ptCount val="4"/>
                <c:pt idx="0">
                  <c:v>71.784920632749007</c:v>
                </c:pt>
                <c:pt idx="1">
                  <c:v>70.931513093968462</c:v>
                </c:pt>
                <c:pt idx="2">
                  <c:v>77.578943452799436</c:v>
                </c:pt>
                <c:pt idx="3">
                  <c:v>79.119928928117389</c:v>
                </c:pt>
              </c:numCache>
            </c:numRef>
          </c:val>
        </c:ser>
        <c:ser>
          <c:idx val="5"/>
          <c:order val="5"/>
          <c:tx>
            <c:strRef>
              <c:f>'22'!$A$65</c:f>
              <c:strCache>
                <c:ptCount val="1"/>
                <c:pt idx="0">
                  <c:v>K19/C25/750 (Preferred)</c:v>
                </c:pt>
              </c:strCache>
            </c:strRef>
          </c:tx>
          <c:invertIfNegative val="0"/>
          <c:cat>
            <c:strRef>
              <c:f>'22'!$B$59:$E$59</c:f>
              <c:strCache>
                <c:ptCount val="4"/>
                <c:pt idx="0">
                  <c:v>20 Year</c:v>
                </c:pt>
                <c:pt idx="1">
                  <c:v>35 Year</c:v>
                </c:pt>
                <c:pt idx="2">
                  <c:v>40 Year</c:v>
                </c:pt>
                <c:pt idx="3">
                  <c:v>50 Year</c:v>
                </c:pt>
              </c:strCache>
            </c:strRef>
          </c:cat>
          <c:val>
            <c:numRef>
              <c:f>'22'!$B$65:$E$65</c:f>
              <c:numCache>
                <c:formatCode>"$"#,##0.00</c:formatCode>
                <c:ptCount val="4"/>
                <c:pt idx="0">
                  <c:v>72.080494337300379</c:v>
                </c:pt>
                <c:pt idx="1">
                  <c:v>71.070360341592803</c:v>
                </c:pt>
                <c:pt idx="2">
                  <c:v>77.728911772525947</c:v>
                </c:pt>
                <c:pt idx="3">
                  <c:v>79.254719503240722</c:v>
                </c:pt>
              </c:numCache>
            </c:numRef>
          </c:val>
        </c:ser>
        <c:ser>
          <c:idx val="6"/>
          <c:order val="6"/>
          <c:tx>
            <c:strRef>
              <c:f>'22'!$A$66</c:f>
              <c:strCache>
                <c:ptCount val="1"/>
                <c:pt idx="0">
                  <c:v>K19/C31/750 (12)</c:v>
                </c:pt>
              </c:strCache>
            </c:strRef>
          </c:tx>
          <c:invertIfNegative val="0"/>
          <c:cat>
            <c:strRef>
              <c:f>'22'!$B$59:$E$59</c:f>
              <c:strCache>
                <c:ptCount val="4"/>
                <c:pt idx="0">
                  <c:v>20 Year</c:v>
                </c:pt>
                <c:pt idx="1">
                  <c:v>35 Year</c:v>
                </c:pt>
                <c:pt idx="2">
                  <c:v>40 Year</c:v>
                </c:pt>
                <c:pt idx="3">
                  <c:v>50 Year</c:v>
                </c:pt>
              </c:strCache>
            </c:strRef>
          </c:cat>
          <c:val>
            <c:numRef>
              <c:f>'22'!$B$66:$E$66</c:f>
              <c:numCache>
                <c:formatCode>"$"#,##0.00</c:formatCode>
                <c:ptCount val="4"/>
                <c:pt idx="0">
                  <c:v>71.179039897054665</c:v>
                </c:pt>
                <c:pt idx="1">
                  <c:v>71.096589040792836</c:v>
                </c:pt>
                <c:pt idx="2">
                  <c:v>78.012131370672179</c:v>
                </c:pt>
                <c:pt idx="3">
                  <c:v>79.661860270073944</c:v>
                </c:pt>
              </c:numCache>
            </c:numRef>
          </c:val>
        </c:ser>
        <c:ser>
          <c:idx val="7"/>
          <c:order val="7"/>
          <c:tx>
            <c:strRef>
              <c:f>'22'!$A$67</c:f>
              <c:strCache>
                <c:ptCount val="1"/>
                <c:pt idx="0">
                  <c:v>K19/Gas/750 (6)</c:v>
                </c:pt>
              </c:strCache>
            </c:strRef>
          </c:tx>
          <c:invertIfNegative val="0"/>
          <c:cat>
            <c:strRef>
              <c:f>'22'!$B$59:$E$59</c:f>
              <c:strCache>
                <c:ptCount val="4"/>
                <c:pt idx="0">
                  <c:v>20 Year</c:v>
                </c:pt>
                <c:pt idx="1">
                  <c:v>35 Year</c:v>
                </c:pt>
                <c:pt idx="2">
                  <c:v>40 Year</c:v>
                </c:pt>
                <c:pt idx="3">
                  <c:v>50 Year</c:v>
                </c:pt>
              </c:strCache>
            </c:strRef>
          </c:cat>
          <c:val>
            <c:numRef>
              <c:f>'22'!$B$67:$E$67</c:f>
              <c:numCache>
                <c:formatCode>"$"#,##0.00</c:formatCode>
                <c:ptCount val="4"/>
                <c:pt idx="0">
                  <c:v>69.930571792056867</c:v>
                </c:pt>
                <c:pt idx="1">
                  <c:v>70.009717894071542</c:v>
                </c:pt>
                <c:pt idx="2">
                  <c:v>76.861523813672306</c:v>
                </c:pt>
                <c:pt idx="3">
                  <c:v>78.952109067307362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478848"/>
        <c:axId val="410484736"/>
      </c:barChart>
      <c:catAx>
        <c:axId val="410478848"/>
        <c:scaling>
          <c:orientation val="minMax"/>
        </c:scaling>
        <c:delete val="0"/>
        <c:axPos val="b"/>
        <c:majorTickMark val="out"/>
        <c:minorTickMark val="none"/>
        <c:tickLblPos val="nextTo"/>
        <c:crossAx val="410484736"/>
        <c:crosses val="autoZero"/>
        <c:auto val="1"/>
        <c:lblAlgn val="ctr"/>
        <c:lblOffset val="100"/>
        <c:noMultiLvlLbl val="0"/>
      </c:catAx>
      <c:valAx>
        <c:axId val="4104847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 $/MWh </a:t>
                </a:r>
              </a:p>
            </c:rich>
          </c:tx>
          <c:layout/>
          <c:overlay val="0"/>
        </c:title>
        <c:numFmt formatCode="&quot;$&quot;#,##0.00" sourceLinked="1"/>
        <c:majorTickMark val="out"/>
        <c:minorTickMark val="none"/>
        <c:tickLblPos val="nextTo"/>
        <c:crossAx val="4104788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105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'26'!$B$5</c:f>
              <c:strCache>
                <c:ptCount val="1"/>
                <c:pt idx="0">
                  <c:v>All Gas (1)</c:v>
                </c:pt>
              </c:strCache>
            </c:strRef>
          </c:tx>
          <c:marker>
            <c:symbol val="none"/>
          </c:marker>
          <c:cat>
            <c:numRef>
              <c:f>'26'!$C$4:$AZ$4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'26'!$C$5:$AZ$5</c:f>
              <c:numCache>
                <c:formatCode>_("$"* #,##0.00_);_("$"* \(#,##0.00\);_("$"* "-"??_);_(@_)</c:formatCode>
                <c:ptCount val="50"/>
                <c:pt idx="0">
                  <c:v>61.2</c:v>
                </c:pt>
                <c:pt idx="1">
                  <c:v>63.08</c:v>
                </c:pt>
                <c:pt idx="2">
                  <c:v>65.22</c:v>
                </c:pt>
                <c:pt idx="3">
                  <c:v>67.540000000000006</c:v>
                </c:pt>
                <c:pt idx="4">
                  <c:v>69.930000000000007</c:v>
                </c:pt>
                <c:pt idx="5">
                  <c:v>72.290000000000006</c:v>
                </c:pt>
                <c:pt idx="6">
                  <c:v>74.72</c:v>
                </c:pt>
                <c:pt idx="7">
                  <c:v>77.34</c:v>
                </c:pt>
                <c:pt idx="8">
                  <c:v>79.95</c:v>
                </c:pt>
                <c:pt idx="9">
                  <c:v>82.64</c:v>
                </c:pt>
                <c:pt idx="10">
                  <c:v>85.43</c:v>
                </c:pt>
                <c:pt idx="11">
                  <c:v>88.35</c:v>
                </c:pt>
                <c:pt idx="12">
                  <c:v>91.37</c:v>
                </c:pt>
                <c:pt idx="13">
                  <c:v>94.48</c:v>
                </c:pt>
                <c:pt idx="14">
                  <c:v>97.7</c:v>
                </c:pt>
                <c:pt idx="15">
                  <c:v>101.01</c:v>
                </c:pt>
                <c:pt idx="16">
                  <c:v>104.43</c:v>
                </c:pt>
                <c:pt idx="17">
                  <c:v>107.97</c:v>
                </c:pt>
                <c:pt idx="18">
                  <c:v>111.62</c:v>
                </c:pt>
                <c:pt idx="19">
                  <c:v>115.41</c:v>
                </c:pt>
                <c:pt idx="20">
                  <c:v>95.18</c:v>
                </c:pt>
                <c:pt idx="21">
                  <c:v>96.48</c:v>
                </c:pt>
                <c:pt idx="22">
                  <c:v>101.6</c:v>
                </c:pt>
                <c:pt idx="23">
                  <c:v>102.9</c:v>
                </c:pt>
                <c:pt idx="24">
                  <c:v>103.18</c:v>
                </c:pt>
                <c:pt idx="25">
                  <c:v>107.77</c:v>
                </c:pt>
                <c:pt idx="26">
                  <c:v>109.61</c:v>
                </c:pt>
                <c:pt idx="27">
                  <c:v>110.37</c:v>
                </c:pt>
                <c:pt idx="28">
                  <c:v>115.33</c:v>
                </c:pt>
                <c:pt idx="29">
                  <c:v>118.13</c:v>
                </c:pt>
                <c:pt idx="30">
                  <c:v>121.71</c:v>
                </c:pt>
                <c:pt idx="31">
                  <c:v>122.27</c:v>
                </c:pt>
                <c:pt idx="32">
                  <c:v>126.52</c:v>
                </c:pt>
                <c:pt idx="33">
                  <c:v>130.11000000000001</c:v>
                </c:pt>
                <c:pt idx="34">
                  <c:v>133</c:v>
                </c:pt>
                <c:pt idx="35">
                  <c:v>134.38</c:v>
                </c:pt>
                <c:pt idx="36">
                  <c:v>134.62</c:v>
                </c:pt>
                <c:pt idx="37">
                  <c:v>135.94999999999999</c:v>
                </c:pt>
                <c:pt idx="38">
                  <c:v>139.61000000000001</c:v>
                </c:pt>
                <c:pt idx="39">
                  <c:v>141.61000000000001</c:v>
                </c:pt>
                <c:pt idx="40">
                  <c:v>144.1</c:v>
                </c:pt>
                <c:pt idx="41">
                  <c:v>147.88</c:v>
                </c:pt>
                <c:pt idx="42">
                  <c:v>149.63999999999999</c:v>
                </c:pt>
                <c:pt idx="43">
                  <c:v>151.82</c:v>
                </c:pt>
                <c:pt idx="44">
                  <c:v>153.87</c:v>
                </c:pt>
                <c:pt idx="45">
                  <c:v>155.07</c:v>
                </c:pt>
                <c:pt idx="46">
                  <c:v>157.59</c:v>
                </c:pt>
                <c:pt idx="47">
                  <c:v>160</c:v>
                </c:pt>
                <c:pt idx="48">
                  <c:v>162.52000000000001</c:v>
                </c:pt>
                <c:pt idx="49">
                  <c:v>166.48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'26'!$B$6</c:f>
              <c:strCache>
                <c:ptCount val="1"/>
                <c:pt idx="0">
                  <c:v>K22Gas  (2)</c:v>
                </c:pt>
              </c:strCache>
            </c:strRef>
          </c:tx>
          <c:marker>
            <c:symbol val="none"/>
          </c:marker>
          <c:cat>
            <c:numRef>
              <c:f>'26'!$C$4:$AZ$4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'26'!$C$6:$AZ$6</c:f>
              <c:numCache>
                <c:formatCode>_("$"* #,##0.00_);_("$"* \(#,##0.00\);_("$"* "-"??_);_(@_)</c:formatCode>
                <c:ptCount val="50"/>
                <c:pt idx="0">
                  <c:v>61.2</c:v>
                </c:pt>
                <c:pt idx="1">
                  <c:v>63.08</c:v>
                </c:pt>
                <c:pt idx="2">
                  <c:v>65.260000000000005</c:v>
                </c:pt>
                <c:pt idx="3">
                  <c:v>67.63</c:v>
                </c:pt>
                <c:pt idx="4">
                  <c:v>70.06</c:v>
                </c:pt>
                <c:pt idx="5">
                  <c:v>72.47</c:v>
                </c:pt>
                <c:pt idx="6">
                  <c:v>74.959999999999994</c:v>
                </c:pt>
                <c:pt idx="7">
                  <c:v>77.64</c:v>
                </c:pt>
                <c:pt idx="8">
                  <c:v>80.3</c:v>
                </c:pt>
                <c:pt idx="9">
                  <c:v>83.07</c:v>
                </c:pt>
                <c:pt idx="10">
                  <c:v>85.92</c:v>
                </c:pt>
                <c:pt idx="11">
                  <c:v>88.91</c:v>
                </c:pt>
                <c:pt idx="12">
                  <c:v>92.01</c:v>
                </c:pt>
                <c:pt idx="13">
                  <c:v>95.2</c:v>
                </c:pt>
                <c:pt idx="14">
                  <c:v>98.51</c:v>
                </c:pt>
                <c:pt idx="15">
                  <c:v>101.91</c:v>
                </c:pt>
                <c:pt idx="16">
                  <c:v>105.43</c:v>
                </c:pt>
                <c:pt idx="17">
                  <c:v>109.08</c:v>
                </c:pt>
                <c:pt idx="18">
                  <c:v>112.84</c:v>
                </c:pt>
                <c:pt idx="19">
                  <c:v>116.74</c:v>
                </c:pt>
                <c:pt idx="20">
                  <c:v>97.06</c:v>
                </c:pt>
                <c:pt idx="21">
                  <c:v>96.87</c:v>
                </c:pt>
                <c:pt idx="22">
                  <c:v>102.7</c:v>
                </c:pt>
                <c:pt idx="23">
                  <c:v>104.01</c:v>
                </c:pt>
                <c:pt idx="24">
                  <c:v>104.89</c:v>
                </c:pt>
                <c:pt idx="25">
                  <c:v>104.36</c:v>
                </c:pt>
                <c:pt idx="26">
                  <c:v>107.83</c:v>
                </c:pt>
                <c:pt idx="27">
                  <c:v>109.48</c:v>
                </c:pt>
                <c:pt idx="28">
                  <c:v>110.44</c:v>
                </c:pt>
                <c:pt idx="29">
                  <c:v>114.42</c:v>
                </c:pt>
                <c:pt idx="30">
                  <c:v>118.27</c:v>
                </c:pt>
                <c:pt idx="31">
                  <c:v>119.54</c:v>
                </c:pt>
                <c:pt idx="32">
                  <c:v>119.57</c:v>
                </c:pt>
                <c:pt idx="33">
                  <c:v>124.23</c:v>
                </c:pt>
                <c:pt idx="34">
                  <c:v>127.02</c:v>
                </c:pt>
                <c:pt idx="35">
                  <c:v>127.77</c:v>
                </c:pt>
                <c:pt idx="36">
                  <c:v>127.28</c:v>
                </c:pt>
                <c:pt idx="37">
                  <c:v>128.35</c:v>
                </c:pt>
                <c:pt idx="38">
                  <c:v>131.58000000000001</c:v>
                </c:pt>
                <c:pt idx="39">
                  <c:v>132.97999999999999</c:v>
                </c:pt>
                <c:pt idx="40">
                  <c:v>133.19</c:v>
                </c:pt>
                <c:pt idx="41">
                  <c:v>134.68</c:v>
                </c:pt>
                <c:pt idx="42">
                  <c:v>135.34</c:v>
                </c:pt>
                <c:pt idx="43">
                  <c:v>136.38</c:v>
                </c:pt>
                <c:pt idx="44">
                  <c:v>137.31</c:v>
                </c:pt>
                <c:pt idx="45">
                  <c:v>138.07</c:v>
                </c:pt>
                <c:pt idx="46">
                  <c:v>139.19999999999999</c:v>
                </c:pt>
                <c:pt idx="47">
                  <c:v>141.6</c:v>
                </c:pt>
                <c:pt idx="48">
                  <c:v>143.35</c:v>
                </c:pt>
                <c:pt idx="49">
                  <c:v>144.68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'26'!$B$7</c:f>
              <c:strCache>
                <c:ptCount val="1"/>
                <c:pt idx="0">
                  <c:v>Gas C26 (7)</c:v>
                </c:pt>
              </c:strCache>
            </c:strRef>
          </c:tx>
          <c:marker>
            <c:symbol val="none"/>
          </c:marker>
          <c:cat>
            <c:numRef>
              <c:f>'26'!$C$4:$AZ$4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'26'!$C$7:$AZ$7</c:f>
              <c:numCache>
                <c:formatCode>_("$"* #,##0.00_);_("$"* \(#,##0.00\);_("$"* "-"??_);_(@_)</c:formatCode>
                <c:ptCount val="50"/>
                <c:pt idx="0">
                  <c:v>61.2</c:v>
                </c:pt>
                <c:pt idx="1">
                  <c:v>63.08</c:v>
                </c:pt>
                <c:pt idx="2">
                  <c:v>65.489999999999995</c:v>
                </c:pt>
                <c:pt idx="3">
                  <c:v>68.099999999999994</c:v>
                </c:pt>
                <c:pt idx="4">
                  <c:v>70.8</c:v>
                </c:pt>
                <c:pt idx="5">
                  <c:v>73.489999999999995</c:v>
                </c:pt>
                <c:pt idx="6">
                  <c:v>76.28</c:v>
                </c:pt>
                <c:pt idx="7">
                  <c:v>79.290000000000006</c:v>
                </c:pt>
                <c:pt idx="8">
                  <c:v>82.29</c:v>
                </c:pt>
                <c:pt idx="9">
                  <c:v>85.43</c:v>
                </c:pt>
                <c:pt idx="10">
                  <c:v>88.67</c:v>
                </c:pt>
                <c:pt idx="11">
                  <c:v>92.08</c:v>
                </c:pt>
                <c:pt idx="12">
                  <c:v>95.62</c:v>
                </c:pt>
                <c:pt idx="13">
                  <c:v>99.28</c:v>
                </c:pt>
                <c:pt idx="14">
                  <c:v>103.09</c:v>
                </c:pt>
                <c:pt idx="15">
                  <c:v>107.03</c:v>
                </c:pt>
                <c:pt idx="16">
                  <c:v>111.11</c:v>
                </c:pt>
                <c:pt idx="17">
                  <c:v>115.36</c:v>
                </c:pt>
                <c:pt idx="18">
                  <c:v>119.76</c:v>
                </c:pt>
                <c:pt idx="19">
                  <c:v>124.33</c:v>
                </c:pt>
                <c:pt idx="20">
                  <c:v>99.94</c:v>
                </c:pt>
                <c:pt idx="21">
                  <c:v>100.04</c:v>
                </c:pt>
                <c:pt idx="22">
                  <c:v>101.5</c:v>
                </c:pt>
                <c:pt idx="23">
                  <c:v>101.61</c:v>
                </c:pt>
                <c:pt idx="24">
                  <c:v>101.44</c:v>
                </c:pt>
                <c:pt idx="25">
                  <c:v>102.37</c:v>
                </c:pt>
                <c:pt idx="26">
                  <c:v>103.94</c:v>
                </c:pt>
                <c:pt idx="27">
                  <c:v>104.8</c:v>
                </c:pt>
                <c:pt idx="28">
                  <c:v>106.21</c:v>
                </c:pt>
                <c:pt idx="29">
                  <c:v>108.96</c:v>
                </c:pt>
                <c:pt idx="30">
                  <c:v>111.99</c:v>
                </c:pt>
                <c:pt idx="31">
                  <c:v>114.12</c:v>
                </c:pt>
                <c:pt idx="32">
                  <c:v>115.25</c:v>
                </c:pt>
                <c:pt idx="33">
                  <c:v>119.05</c:v>
                </c:pt>
                <c:pt idx="34">
                  <c:v>121.42</c:v>
                </c:pt>
                <c:pt idx="35">
                  <c:v>121.7</c:v>
                </c:pt>
                <c:pt idx="36">
                  <c:v>121.47</c:v>
                </c:pt>
                <c:pt idx="37">
                  <c:v>122.57</c:v>
                </c:pt>
                <c:pt idx="38">
                  <c:v>125.73</c:v>
                </c:pt>
                <c:pt idx="39">
                  <c:v>127.11</c:v>
                </c:pt>
                <c:pt idx="40">
                  <c:v>129.05000000000001</c:v>
                </c:pt>
                <c:pt idx="41">
                  <c:v>132.34</c:v>
                </c:pt>
                <c:pt idx="42">
                  <c:v>133.51</c:v>
                </c:pt>
                <c:pt idx="43">
                  <c:v>134.28</c:v>
                </c:pt>
                <c:pt idx="44">
                  <c:v>135.46</c:v>
                </c:pt>
                <c:pt idx="45">
                  <c:v>136.07</c:v>
                </c:pt>
                <c:pt idx="46">
                  <c:v>137.13999999999999</c:v>
                </c:pt>
                <c:pt idx="47">
                  <c:v>138.5</c:v>
                </c:pt>
                <c:pt idx="48">
                  <c:v>139.85</c:v>
                </c:pt>
                <c:pt idx="49">
                  <c:v>141.19999999999999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'26'!$B$8</c:f>
              <c:strCache>
                <c:ptCount val="1"/>
                <c:pt idx="0">
                  <c:v>K19 Gas 250 MW (4)</c:v>
                </c:pt>
              </c:strCache>
            </c:strRef>
          </c:tx>
          <c:marker>
            <c:symbol val="none"/>
          </c:marker>
          <c:cat>
            <c:numRef>
              <c:f>'26'!$C$4:$AZ$4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'26'!$C$8:$AZ$8</c:f>
              <c:numCache>
                <c:formatCode>_("$"* #,##0.00_);_("$"* \(#,##0.00\);_("$"* "-"??_);_(@_)</c:formatCode>
                <c:ptCount val="50"/>
                <c:pt idx="0">
                  <c:v>61.2</c:v>
                </c:pt>
                <c:pt idx="1">
                  <c:v>63.08</c:v>
                </c:pt>
                <c:pt idx="2">
                  <c:v>65.22</c:v>
                </c:pt>
                <c:pt idx="3">
                  <c:v>67.53</c:v>
                </c:pt>
                <c:pt idx="4">
                  <c:v>69.91</c:v>
                </c:pt>
                <c:pt idx="5">
                  <c:v>72.27</c:v>
                </c:pt>
                <c:pt idx="6">
                  <c:v>74.69</c:v>
                </c:pt>
                <c:pt idx="7">
                  <c:v>77.31</c:v>
                </c:pt>
                <c:pt idx="8">
                  <c:v>79.91</c:v>
                </c:pt>
                <c:pt idx="9">
                  <c:v>82.6</c:v>
                </c:pt>
                <c:pt idx="10">
                  <c:v>85.38</c:v>
                </c:pt>
                <c:pt idx="11">
                  <c:v>88.29</c:v>
                </c:pt>
                <c:pt idx="12">
                  <c:v>91.3</c:v>
                </c:pt>
                <c:pt idx="13">
                  <c:v>94.4</c:v>
                </c:pt>
                <c:pt idx="14">
                  <c:v>97.61</c:v>
                </c:pt>
                <c:pt idx="15">
                  <c:v>100.92</c:v>
                </c:pt>
                <c:pt idx="16">
                  <c:v>104.33</c:v>
                </c:pt>
                <c:pt idx="17">
                  <c:v>107.86</c:v>
                </c:pt>
                <c:pt idx="18">
                  <c:v>111.5</c:v>
                </c:pt>
                <c:pt idx="19">
                  <c:v>115.27</c:v>
                </c:pt>
                <c:pt idx="20">
                  <c:v>93.88</c:v>
                </c:pt>
                <c:pt idx="21">
                  <c:v>94.75</c:v>
                </c:pt>
                <c:pt idx="22">
                  <c:v>97.49</c:v>
                </c:pt>
                <c:pt idx="23">
                  <c:v>99.95</c:v>
                </c:pt>
                <c:pt idx="24">
                  <c:v>101.22</c:v>
                </c:pt>
                <c:pt idx="25">
                  <c:v>100.91</c:v>
                </c:pt>
                <c:pt idx="26">
                  <c:v>104.5</c:v>
                </c:pt>
                <c:pt idx="27">
                  <c:v>106.3</c:v>
                </c:pt>
                <c:pt idx="28">
                  <c:v>107.52</c:v>
                </c:pt>
                <c:pt idx="29">
                  <c:v>111.38</c:v>
                </c:pt>
                <c:pt idx="30">
                  <c:v>115.24</c:v>
                </c:pt>
                <c:pt idx="31">
                  <c:v>116.55</c:v>
                </c:pt>
                <c:pt idx="32">
                  <c:v>116.94</c:v>
                </c:pt>
                <c:pt idx="33">
                  <c:v>122.51</c:v>
                </c:pt>
                <c:pt idx="34">
                  <c:v>123.35</c:v>
                </c:pt>
                <c:pt idx="35">
                  <c:v>125.13</c:v>
                </c:pt>
                <c:pt idx="36">
                  <c:v>124.72</c:v>
                </c:pt>
                <c:pt idx="37">
                  <c:v>125.75</c:v>
                </c:pt>
                <c:pt idx="38">
                  <c:v>128.82</c:v>
                </c:pt>
                <c:pt idx="39">
                  <c:v>129.97</c:v>
                </c:pt>
                <c:pt idx="40">
                  <c:v>131.06</c:v>
                </c:pt>
                <c:pt idx="41">
                  <c:v>133.91999999999999</c:v>
                </c:pt>
                <c:pt idx="42">
                  <c:v>136.03</c:v>
                </c:pt>
                <c:pt idx="43">
                  <c:v>137.13999999999999</c:v>
                </c:pt>
                <c:pt idx="44">
                  <c:v>139.02000000000001</c:v>
                </c:pt>
                <c:pt idx="45">
                  <c:v>139.19999999999999</c:v>
                </c:pt>
                <c:pt idx="46">
                  <c:v>140.5</c:v>
                </c:pt>
                <c:pt idx="47">
                  <c:v>142.88</c:v>
                </c:pt>
                <c:pt idx="48">
                  <c:v>144.9</c:v>
                </c:pt>
                <c:pt idx="49">
                  <c:v>146.56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'26'!$B$9</c:f>
              <c:strCache>
                <c:ptCount val="1"/>
                <c:pt idx="0">
                  <c:v>K19 C25250 MW  (13)</c:v>
                </c:pt>
              </c:strCache>
            </c:strRef>
          </c:tx>
          <c:marker>
            <c:symbol val="none"/>
          </c:marker>
          <c:cat>
            <c:numRef>
              <c:f>'26'!$C$4:$AZ$4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'26'!$C$9:$AZ$9</c:f>
              <c:numCache>
                <c:formatCode>_("$"* #,##0.00_);_("$"* \(#,##0.00\);_("$"* "-"??_);_(@_)</c:formatCode>
                <c:ptCount val="50"/>
                <c:pt idx="0">
                  <c:v>61.2</c:v>
                </c:pt>
                <c:pt idx="1">
                  <c:v>63.08</c:v>
                </c:pt>
                <c:pt idx="2">
                  <c:v>65.569999999999993</c:v>
                </c:pt>
                <c:pt idx="3">
                  <c:v>68.260000000000005</c:v>
                </c:pt>
                <c:pt idx="4">
                  <c:v>71.040000000000006</c:v>
                </c:pt>
                <c:pt idx="5">
                  <c:v>73.83</c:v>
                </c:pt>
                <c:pt idx="6">
                  <c:v>76.72</c:v>
                </c:pt>
                <c:pt idx="7">
                  <c:v>79.84</c:v>
                </c:pt>
                <c:pt idx="8">
                  <c:v>82.96</c:v>
                </c:pt>
                <c:pt idx="9">
                  <c:v>86.21</c:v>
                </c:pt>
                <c:pt idx="10">
                  <c:v>89.6</c:v>
                </c:pt>
                <c:pt idx="11">
                  <c:v>93.14</c:v>
                </c:pt>
                <c:pt idx="12">
                  <c:v>96.83</c:v>
                </c:pt>
                <c:pt idx="13">
                  <c:v>100.66</c:v>
                </c:pt>
                <c:pt idx="14">
                  <c:v>104.64</c:v>
                </c:pt>
                <c:pt idx="15">
                  <c:v>108.76</c:v>
                </c:pt>
                <c:pt idx="16">
                  <c:v>113.05</c:v>
                </c:pt>
                <c:pt idx="17">
                  <c:v>117.5</c:v>
                </c:pt>
                <c:pt idx="18">
                  <c:v>122.12</c:v>
                </c:pt>
                <c:pt idx="19">
                  <c:v>126.93</c:v>
                </c:pt>
                <c:pt idx="20">
                  <c:v>100.07</c:v>
                </c:pt>
                <c:pt idx="21">
                  <c:v>100.05</c:v>
                </c:pt>
                <c:pt idx="22">
                  <c:v>101.31</c:v>
                </c:pt>
                <c:pt idx="23">
                  <c:v>101.89</c:v>
                </c:pt>
                <c:pt idx="24">
                  <c:v>102.15</c:v>
                </c:pt>
                <c:pt idx="25">
                  <c:v>102.9</c:v>
                </c:pt>
                <c:pt idx="26">
                  <c:v>102.92</c:v>
                </c:pt>
                <c:pt idx="27">
                  <c:v>102.89</c:v>
                </c:pt>
                <c:pt idx="28">
                  <c:v>105.53</c:v>
                </c:pt>
                <c:pt idx="29">
                  <c:v>105.92</c:v>
                </c:pt>
                <c:pt idx="30">
                  <c:v>107.8</c:v>
                </c:pt>
                <c:pt idx="31">
                  <c:v>108.13</c:v>
                </c:pt>
                <c:pt idx="32">
                  <c:v>109.92</c:v>
                </c:pt>
                <c:pt idx="33">
                  <c:v>111.68</c:v>
                </c:pt>
                <c:pt idx="34">
                  <c:v>114.81</c:v>
                </c:pt>
                <c:pt idx="35">
                  <c:v>114.95</c:v>
                </c:pt>
                <c:pt idx="36">
                  <c:v>114.58</c:v>
                </c:pt>
                <c:pt idx="37">
                  <c:v>115.24</c:v>
                </c:pt>
                <c:pt idx="38">
                  <c:v>117.77</c:v>
                </c:pt>
                <c:pt idx="39">
                  <c:v>118.59</c:v>
                </c:pt>
                <c:pt idx="40">
                  <c:v>119.37</c:v>
                </c:pt>
                <c:pt idx="41">
                  <c:v>121.88</c:v>
                </c:pt>
                <c:pt idx="42">
                  <c:v>122.76</c:v>
                </c:pt>
                <c:pt idx="43">
                  <c:v>122.21</c:v>
                </c:pt>
                <c:pt idx="44">
                  <c:v>123.17</c:v>
                </c:pt>
                <c:pt idx="45">
                  <c:v>123.09</c:v>
                </c:pt>
                <c:pt idx="46">
                  <c:v>124.14</c:v>
                </c:pt>
                <c:pt idx="47">
                  <c:v>125.45</c:v>
                </c:pt>
                <c:pt idx="48">
                  <c:v>126.35</c:v>
                </c:pt>
                <c:pt idx="49">
                  <c:v>127.13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'26'!$B$10</c:f>
              <c:strCache>
                <c:ptCount val="1"/>
                <c:pt idx="0">
                  <c:v>K19 Sales C25750 MW (Preferred)</c:v>
                </c:pt>
              </c:strCache>
            </c:strRef>
          </c:tx>
          <c:marker>
            <c:symbol val="square"/>
            <c:size val="5"/>
          </c:marker>
          <c:cat>
            <c:numRef>
              <c:f>'26'!$C$4:$AZ$4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'26'!$C$10:$AZ$10</c:f>
              <c:numCache>
                <c:formatCode>_("$"* #,##0.00_);_("$"* \(#,##0.00\);_("$"* "-"??_);_(@_)</c:formatCode>
                <c:ptCount val="50"/>
                <c:pt idx="0">
                  <c:v>61.2</c:v>
                </c:pt>
                <c:pt idx="1">
                  <c:v>63.08</c:v>
                </c:pt>
                <c:pt idx="2">
                  <c:v>65.55</c:v>
                </c:pt>
                <c:pt idx="3">
                  <c:v>68.22</c:v>
                </c:pt>
                <c:pt idx="4">
                  <c:v>70.989999999999995</c:v>
                </c:pt>
                <c:pt idx="5">
                  <c:v>73.75</c:v>
                </c:pt>
                <c:pt idx="6">
                  <c:v>76.61</c:v>
                </c:pt>
                <c:pt idx="7">
                  <c:v>79.709999999999994</c:v>
                </c:pt>
                <c:pt idx="8">
                  <c:v>82.8</c:v>
                </c:pt>
                <c:pt idx="9">
                  <c:v>86.03</c:v>
                </c:pt>
                <c:pt idx="10">
                  <c:v>89.38</c:v>
                </c:pt>
                <c:pt idx="11">
                  <c:v>92.89</c:v>
                </c:pt>
                <c:pt idx="12">
                  <c:v>96.55</c:v>
                </c:pt>
                <c:pt idx="13">
                  <c:v>100.33</c:v>
                </c:pt>
                <c:pt idx="14">
                  <c:v>104.28</c:v>
                </c:pt>
                <c:pt idx="15">
                  <c:v>108.35</c:v>
                </c:pt>
                <c:pt idx="16">
                  <c:v>112.59</c:v>
                </c:pt>
                <c:pt idx="17">
                  <c:v>116.99</c:v>
                </c:pt>
                <c:pt idx="18">
                  <c:v>121.56</c:v>
                </c:pt>
                <c:pt idx="19">
                  <c:v>126.31</c:v>
                </c:pt>
                <c:pt idx="20">
                  <c:v>97.19</c:v>
                </c:pt>
                <c:pt idx="21">
                  <c:v>97.24</c:v>
                </c:pt>
                <c:pt idx="22">
                  <c:v>98.24</c:v>
                </c:pt>
                <c:pt idx="23">
                  <c:v>98.79</c:v>
                </c:pt>
                <c:pt idx="24">
                  <c:v>100</c:v>
                </c:pt>
                <c:pt idx="25">
                  <c:v>100.97</c:v>
                </c:pt>
                <c:pt idx="26">
                  <c:v>100.89</c:v>
                </c:pt>
                <c:pt idx="27">
                  <c:v>101.41</c:v>
                </c:pt>
                <c:pt idx="28">
                  <c:v>101.92</c:v>
                </c:pt>
                <c:pt idx="29">
                  <c:v>103.96</c:v>
                </c:pt>
                <c:pt idx="30">
                  <c:v>106.27</c:v>
                </c:pt>
                <c:pt idx="31">
                  <c:v>106.46</c:v>
                </c:pt>
                <c:pt idx="32">
                  <c:v>107.51</c:v>
                </c:pt>
                <c:pt idx="33">
                  <c:v>109.92</c:v>
                </c:pt>
                <c:pt idx="34">
                  <c:v>113.08</c:v>
                </c:pt>
                <c:pt idx="35">
                  <c:v>113.1</c:v>
                </c:pt>
                <c:pt idx="36">
                  <c:v>112.66</c:v>
                </c:pt>
                <c:pt idx="37">
                  <c:v>113.18</c:v>
                </c:pt>
                <c:pt idx="38">
                  <c:v>115.93</c:v>
                </c:pt>
                <c:pt idx="39">
                  <c:v>116.87</c:v>
                </c:pt>
                <c:pt idx="40">
                  <c:v>117.6</c:v>
                </c:pt>
                <c:pt idx="41">
                  <c:v>119.89</c:v>
                </c:pt>
                <c:pt idx="42">
                  <c:v>120.56</c:v>
                </c:pt>
                <c:pt idx="43">
                  <c:v>120.46</c:v>
                </c:pt>
                <c:pt idx="44">
                  <c:v>121.53</c:v>
                </c:pt>
                <c:pt idx="45">
                  <c:v>120.93</c:v>
                </c:pt>
                <c:pt idx="46">
                  <c:v>121.65</c:v>
                </c:pt>
                <c:pt idx="47">
                  <c:v>122.71</c:v>
                </c:pt>
                <c:pt idx="48">
                  <c:v>123.3</c:v>
                </c:pt>
                <c:pt idx="49">
                  <c:v>124.09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'26'!$B$11</c:f>
              <c:strCache>
                <c:ptCount val="1"/>
                <c:pt idx="0">
                  <c:v>K19 Imp C31750 MW (12)</c:v>
                </c:pt>
              </c:strCache>
            </c:strRef>
          </c:tx>
          <c:marker>
            <c:symbol val="none"/>
          </c:marker>
          <c:cat>
            <c:numRef>
              <c:f>'26'!$C$4:$AZ$4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'26'!$C$11:$AZ$11</c:f>
              <c:numCache>
                <c:formatCode>_("$"* #,##0.00_);_("$"* \(#,##0.00\);_("$"* "-"??_);_(@_)</c:formatCode>
                <c:ptCount val="50"/>
                <c:pt idx="0">
                  <c:v>61.2</c:v>
                </c:pt>
                <c:pt idx="1">
                  <c:v>63.08</c:v>
                </c:pt>
                <c:pt idx="2">
                  <c:v>65.45</c:v>
                </c:pt>
                <c:pt idx="3">
                  <c:v>68.03</c:v>
                </c:pt>
                <c:pt idx="4">
                  <c:v>70.680000000000007</c:v>
                </c:pt>
                <c:pt idx="5">
                  <c:v>73.33</c:v>
                </c:pt>
                <c:pt idx="6">
                  <c:v>76.06</c:v>
                </c:pt>
                <c:pt idx="7">
                  <c:v>79.02</c:v>
                </c:pt>
                <c:pt idx="8">
                  <c:v>81.97</c:v>
                </c:pt>
                <c:pt idx="9">
                  <c:v>85.04</c:v>
                </c:pt>
                <c:pt idx="10">
                  <c:v>88.23</c:v>
                </c:pt>
                <c:pt idx="11">
                  <c:v>91.56</c:v>
                </c:pt>
                <c:pt idx="12">
                  <c:v>95.03</c:v>
                </c:pt>
                <c:pt idx="13">
                  <c:v>98.61</c:v>
                </c:pt>
                <c:pt idx="14">
                  <c:v>102.34</c:v>
                </c:pt>
                <c:pt idx="15">
                  <c:v>106.19</c:v>
                </c:pt>
                <c:pt idx="16">
                  <c:v>110.18</c:v>
                </c:pt>
                <c:pt idx="17">
                  <c:v>114.32</c:v>
                </c:pt>
                <c:pt idx="18">
                  <c:v>118.62</c:v>
                </c:pt>
                <c:pt idx="19">
                  <c:v>123.08</c:v>
                </c:pt>
                <c:pt idx="20">
                  <c:v>95.94</c:v>
                </c:pt>
                <c:pt idx="21">
                  <c:v>103.48</c:v>
                </c:pt>
                <c:pt idx="22">
                  <c:v>105.7</c:v>
                </c:pt>
                <c:pt idx="23">
                  <c:v>106.88</c:v>
                </c:pt>
                <c:pt idx="24">
                  <c:v>106.81</c:v>
                </c:pt>
                <c:pt idx="25">
                  <c:v>107.34</c:v>
                </c:pt>
                <c:pt idx="26">
                  <c:v>107.08</c:v>
                </c:pt>
                <c:pt idx="27">
                  <c:v>107.35</c:v>
                </c:pt>
                <c:pt idx="28">
                  <c:v>107.62</c:v>
                </c:pt>
                <c:pt idx="29">
                  <c:v>109.53</c:v>
                </c:pt>
                <c:pt idx="30">
                  <c:v>111.59</c:v>
                </c:pt>
                <c:pt idx="31">
                  <c:v>111.64</c:v>
                </c:pt>
                <c:pt idx="32">
                  <c:v>112.47</c:v>
                </c:pt>
                <c:pt idx="33">
                  <c:v>114.81</c:v>
                </c:pt>
                <c:pt idx="34">
                  <c:v>117.69</c:v>
                </c:pt>
                <c:pt idx="35">
                  <c:v>117.33</c:v>
                </c:pt>
                <c:pt idx="36">
                  <c:v>116.67</c:v>
                </c:pt>
                <c:pt idx="37">
                  <c:v>117.24</c:v>
                </c:pt>
                <c:pt idx="38">
                  <c:v>119.48</c:v>
                </c:pt>
                <c:pt idx="39">
                  <c:v>120.25</c:v>
                </c:pt>
                <c:pt idx="40">
                  <c:v>120.92</c:v>
                </c:pt>
                <c:pt idx="41">
                  <c:v>123.02</c:v>
                </c:pt>
                <c:pt idx="42">
                  <c:v>123.56</c:v>
                </c:pt>
                <c:pt idx="43">
                  <c:v>124.01</c:v>
                </c:pt>
                <c:pt idx="44">
                  <c:v>124.99</c:v>
                </c:pt>
                <c:pt idx="45">
                  <c:v>124.45</c:v>
                </c:pt>
                <c:pt idx="46">
                  <c:v>125</c:v>
                </c:pt>
                <c:pt idx="47">
                  <c:v>125.89</c:v>
                </c:pt>
                <c:pt idx="48">
                  <c:v>126.46</c:v>
                </c:pt>
                <c:pt idx="49">
                  <c:v>127.39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'26'!$B$12</c:f>
              <c:strCache>
                <c:ptCount val="1"/>
                <c:pt idx="0">
                  <c:v>K19 Imp Gas 750 MW  (6)</c:v>
                </c:pt>
              </c:strCache>
            </c:strRef>
          </c:tx>
          <c:marker>
            <c:symbol val="none"/>
          </c:marker>
          <c:cat>
            <c:numRef>
              <c:f>'26'!$C$4:$AZ$4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'26'!$C$12:$AZ$12</c:f>
              <c:numCache>
                <c:formatCode>_("$"* #,##0.00_);_("$"* \(#,##0.00\);_("$"* "-"??_);_(@_)</c:formatCode>
                <c:ptCount val="50"/>
                <c:pt idx="0">
                  <c:v>61.2</c:v>
                </c:pt>
                <c:pt idx="1">
                  <c:v>63.08</c:v>
                </c:pt>
                <c:pt idx="2">
                  <c:v>65.260000000000005</c:v>
                </c:pt>
                <c:pt idx="3">
                  <c:v>67.63</c:v>
                </c:pt>
                <c:pt idx="4">
                  <c:v>70.069999999999993</c:v>
                </c:pt>
                <c:pt idx="5">
                  <c:v>72.489999999999995</c:v>
                </c:pt>
                <c:pt idx="6">
                  <c:v>74.98</c:v>
                </c:pt>
                <c:pt idx="7">
                  <c:v>77.66</c:v>
                </c:pt>
                <c:pt idx="8">
                  <c:v>80.33</c:v>
                </c:pt>
                <c:pt idx="9">
                  <c:v>83.1</c:v>
                </c:pt>
                <c:pt idx="10">
                  <c:v>85.97</c:v>
                </c:pt>
                <c:pt idx="11">
                  <c:v>88.96</c:v>
                </c:pt>
                <c:pt idx="12">
                  <c:v>92.06</c:v>
                </c:pt>
                <c:pt idx="13">
                  <c:v>95.26</c:v>
                </c:pt>
                <c:pt idx="14">
                  <c:v>98.58</c:v>
                </c:pt>
                <c:pt idx="15">
                  <c:v>101.99</c:v>
                </c:pt>
                <c:pt idx="16">
                  <c:v>105.52</c:v>
                </c:pt>
                <c:pt idx="17">
                  <c:v>109.17</c:v>
                </c:pt>
                <c:pt idx="18">
                  <c:v>112.94</c:v>
                </c:pt>
                <c:pt idx="19">
                  <c:v>116.85</c:v>
                </c:pt>
                <c:pt idx="20">
                  <c:v>94.83</c:v>
                </c:pt>
                <c:pt idx="21">
                  <c:v>95.58</c:v>
                </c:pt>
                <c:pt idx="22">
                  <c:v>98.79</c:v>
                </c:pt>
                <c:pt idx="23">
                  <c:v>101.55</c:v>
                </c:pt>
                <c:pt idx="24">
                  <c:v>102.53</c:v>
                </c:pt>
                <c:pt idx="25">
                  <c:v>104.1</c:v>
                </c:pt>
                <c:pt idx="26">
                  <c:v>103.54</c:v>
                </c:pt>
                <c:pt idx="27">
                  <c:v>107.11</c:v>
                </c:pt>
                <c:pt idx="28">
                  <c:v>109.86</c:v>
                </c:pt>
                <c:pt idx="29">
                  <c:v>111.2</c:v>
                </c:pt>
                <c:pt idx="30">
                  <c:v>114.48</c:v>
                </c:pt>
                <c:pt idx="31">
                  <c:v>116.58</c:v>
                </c:pt>
                <c:pt idx="32">
                  <c:v>116.73</c:v>
                </c:pt>
                <c:pt idx="33">
                  <c:v>121.5</c:v>
                </c:pt>
                <c:pt idx="34">
                  <c:v>124.35</c:v>
                </c:pt>
                <c:pt idx="35">
                  <c:v>125.18</c:v>
                </c:pt>
                <c:pt idx="36">
                  <c:v>124.79</c:v>
                </c:pt>
                <c:pt idx="37">
                  <c:v>125.88</c:v>
                </c:pt>
                <c:pt idx="38">
                  <c:v>129.12</c:v>
                </c:pt>
                <c:pt idx="39">
                  <c:v>130.28</c:v>
                </c:pt>
                <c:pt idx="40">
                  <c:v>131.54</c:v>
                </c:pt>
                <c:pt idx="41">
                  <c:v>134.18</c:v>
                </c:pt>
                <c:pt idx="42">
                  <c:v>135.21</c:v>
                </c:pt>
                <c:pt idx="43">
                  <c:v>136.47999999999999</c:v>
                </c:pt>
                <c:pt idx="44">
                  <c:v>138.38999999999999</c:v>
                </c:pt>
                <c:pt idx="45">
                  <c:v>138.56</c:v>
                </c:pt>
                <c:pt idx="46">
                  <c:v>139.76</c:v>
                </c:pt>
                <c:pt idx="47">
                  <c:v>141.44</c:v>
                </c:pt>
                <c:pt idx="48">
                  <c:v>142.82</c:v>
                </c:pt>
                <c:pt idx="49">
                  <c:v>146.33000000000001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089920"/>
        <c:axId val="344785664"/>
      </c:lineChart>
      <c:catAx>
        <c:axId val="41108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4785664"/>
        <c:crosses val="autoZero"/>
        <c:auto val="1"/>
        <c:lblAlgn val="ctr"/>
        <c:lblOffset val="100"/>
        <c:noMultiLvlLbl val="0"/>
      </c:catAx>
      <c:valAx>
        <c:axId val="3447856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$/MWH</a:t>
                </a:r>
              </a:p>
            </c:rich>
          </c:tx>
          <c:layout/>
          <c:overlay val="0"/>
        </c:title>
        <c:numFmt formatCode="_(&quot;$&quot;* #,##0_);_(&quot;$&quot;* \(#,##0\);_(&quot;$&quot;* &quot;-&quot;_);_(@_)" sourceLinked="0"/>
        <c:majorTickMark val="out"/>
        <c:minorTickMark val="none"/>
        <c:tickLblPos val="nextTo"/>
        <c:crossAx val="4110899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1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91292817524859"/>
          <c:y val="2.6490170290535808E-2"/>
          <c:w val="0.84161133653597886"/>
          <c:h val="0.78906792833108441"/>
        </c:manualLayout>
      </c:layout>
      <c:scatterChart>
        <c:scatterStyle val="lineMarker"/>
        <c:varyColors val="0"/>
        <c:ser>
          <c:idx val="0"/>
          <c:order val="0"/>
          <c:tx>
            <c:strRef>
              <c:f>'28'!$O$4:$S$4</c:f>
              <c:strCache>
                <c:ptCount val="1"/>
                <c:pt idx="0">
                  <c:v>20 Years - K19 Sales C25 750MW</c:v>
                </c:pt>
              </c:strCache>
            </c:strRef>
          </c:tx>
          <c:marker>
            <c:symbol val="none"/>
          </c:marker>
          <c:xVal>
            <c:numRef>
              <c:f>'28'!$O$9:$O$35</c:f>
              <c:numCache>
                <c:formatCode>0</c:formatCode>
                <c:ptCount val="27"/>
                <c:pt idx="0">
                  <c:v>85.7</c:v>
                </c:pt>
                <c:pt idx="1">
                  <c:v>89.2</c:v>
                </c:pt>
                <c:pt idx="2">
                  <c:v>93.89</c:v>
                </c:pt>
                <c:pt idx="3">
                  <c:v>95.3</c:v>
                </c:pt>
                <c:pt idx="4">
                  <c:v>98.98</c:v>
                </c:pt>
                <c:pt idx="5">
                  <c:v>103.67</c:v>
                </c:pt>
                <c:pt idx="6">
                  <c:v>106.2</c:v>
                </c:pt>
                <c:pt idx="7">
                  <c:v>109.19</c:v>
                </c:pt>
                <c:pt idx="8">
                  <c:v>110.04</c:v>
                </c:pt>
                <c:pt idx="9">
                  <c:v>114.18</c:v>
                </c:pt>
                <c:pt idx="10">
                  <c:v>114.97</c:v>
                </c:pt>
                <c:pt idx="11">
                  <c:v>120.97</c:v>
                </c:pt>
                <c:pt idx="12">
                  <c:v>121.33</c:v>
                </c:pt>
                <c:pt idx="13">
                  <c:v>126.31</c:v>
                </c:pt>
                <c:pt idx="14">
                  <c:v>133.47999999999999</c:v>
                </c:pt>
                <c:pt idx="15">
                  <c:v>135.66</c:v>
                </c:pt>
                <c:pt idx="16">
                  <c:v>135.66999999999999</c:v>
                </c:pt>
                <c:pt idx="17">
                  <c:v>140.96</c:v>
                </c:pt>
                <c:pt idx="18">
                  <c:v>142.76</c:v>
                </c:pt>
                <c:pt idx="19">
                  <c:v>148.43</c:v>
                </c:pt>
                <c:pt idx="20">
                  <c:v>151.72999999999999</c:v>
                </c:pt>
                <c:pt idx="21">
                  <c:v>151.91</c:v>
                </c:pt>
                <c:pt idx="22">
                  <c:v>158.81</c:v>
                </c:pt>
                <c:pt idx="23">
                  <c:v>169.05</c:v>
                </c:pt>
                <c:pt idx="24">
                  <c:v>170.29</c:v>
                </c:pt>
                <c:pt idx="25">
                  <c:v>177.78</c:v>
                </c:pt>
                <c:pt idx="26">
                  <c:v>188.31</c:v>
                </c:pt>
              </c:numCache>
            </c:numRef>
          </c:xVal>
          <c:yVal>
            <c:numRef>
              <c:f>'28'!$Q$9:$Q$35</c:f>
              <c:numCache>
                <c:formatCode>0%</c:formatCode>
                <c:ptCount val="27"/>
                <c:pt idx="0">
                  <c:v>2.2499999999999998E-3</c:v>
                </c:pt>
                <c:pt idx="1">
                  <c:v>1.0124999999999999E-2</c:v>
                </c:pt>
                <c:pt idx="2">
                  <c:v>1.9125E-2</c:v>
                </c:pt>
                <c:pt idx="3">
                  <c:v>3.075E-2</c:v>
                </c:pt>
                <c:pt idx="4">
                  <c:v>5.9624999999999997E-2</c:v>
                </c:pt>
                <c:pt idx="5">
                  <c:v>9.2624999999999999E-2</c:v>
                </c:pt>
                <c:pt idx="6">
                  <c:v>0.10950000000000001</c:v>
                </c:pt>
                <c:pt idx="7">
                  <c:v>0.1215</c:v>
                </c:pt>
                <c:pt idx="8">
                  <c:v>0.14025000000000001</c:v>
                </c:pt>
                <c:pt idx="9">
                  <c:v>0.17024999999999998</c:v>
                </c:pt>
                <c:pt idx="10">
                  <c:v>0.19575000000000001</c:v>
                </c:pt>
                <c:pt idx="11">
                  <c:v>0.21375000000000002</c:v>
                </c:pt>
                <c:pt idx="12">
                  <c:v>0.2525</c:v>
                </c:pt>
                <c:pt idx="13">
                  <c:v>0.34875</c:v>
                </c:pt>
                <c:pt idx="14">
                  <c:v>0.45875000000000005</c:v>
                </c:pt>
                <c:pt idx="15">
                  <c:v>0.51500000000000001</c:v>
                </c:pt>
                <c:pt idx="16">
                  <c:v>0.53525</c:v>
                </c:pt>
                <c:pt idx="17">
                  <c:v>0.57799999999999996</c:v>
                </c:pt>
                <c:pt idx="18">
                  <c:v>0.62862499999999999</c:v>
                </c:pt>
                <c:pt idx="19">
                  <c:v>0.6642499999999999</c:v>
                </c:pt>
                <c:pt idx="20">
                  <c:v>0.70599999999999996</c:v>
                </c:pt>
                <c:pt idx="21">
                  <c:v>0.73312499999999992</c:v>
                </c:pt>
                <c:pt idx="22">
                  <c:v>0.78912499999999997</c:v>
                </c:pt>
                <c:pt idx="23">
                  <c:v>0.86612500000000003</c:v>
                </c:pt>
                <c:pt idx="24">
                  <c:v>0.90549999999999997</c:v>
                </c:pt>
                <c:pt idx="25">
                  <c:v>0.94225000000000003</c:v>
                </c:pt>
                <c:pt idx="26">
                  <c:v>0.98425000000000007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'28'!$U$4:$Y$4</c:f>
              <c:strCache>
                <c:ptCount val="1"/>
                <c:pt idx="0">
                  <c:v>20 Years - All Gas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'28'!$U$9:$U$35</c:f>
              <c:numCache>
                <c:formatCode>0</c:formatCode>
                <c:ptCount val="27"/>
                <c:pt idx="0">
                  <c:v>91.65</c:v>
                </c:pt>
                <c:pt idx="1">
                  <c:v>92.63</c:v>
                </c:pt>
                <c:pt idx="2">
                  <c:v>93.77</c:v>
                </c:pt>
                <c:pt idx="3">
                  <c:v>95.47</c:v>
                </c:pt>
                <c:pt idx="4">
                  <c:v>96.44</c:v>
                </c:pt>
                <c:pt idx="5">
                  <c:v>97.61</c:v>
                </c:pt>
                <c:pt idx="6">
                  <c:v>99.92</c:v>
                </c:pt>
                <c:pt idx="7">
                  <c:v>100.9</c:v>
                </c:pt>
                <c:pt idx="8">
                  <c:v>102.06</c:v>
                </c:pt>
                <c:pt idx="9">
                  <c:v>109.27</c:v>
                </c:pt>
                <c:pt idx="10">
                  <c:v>110.34</c:v>
                </c:pt>
                <c:pt idx="11">
                  <c:v>111.82</c:v>
                </c:pt>
                <c:pt idx="12">
                  <c:v>114.29</c:v>
                </c:pt>
                <c:pt idx="13">
                  <c:v>115.41</c:v>
                </c:pt>
                <c:pt idx="14">
                  <c:v>116.82</c:v>
                </c:pt>
                <c:pt idx="15">
                  <c:v>120.31</c:v>
                </c:pt>
                <c:pt idx="16">
                  <c:v>121.44</c:v>
                </c:pt>
                <c:pt idx="17">
                  <c:v>123.01</c:v>
                </c:pt>
                <c:pt idx="18">
                  <c:v>130.41999999999999</c:v>
                </c:pt>
                <c:pt idx="19">
                  <c:v>131.71</c:v>
                </c:pt>
                <c:pt idx="20">
                  <c:v>133.51</c:v>
                </c:pt>
                <c:pt idx="21">
                  <c:v>137.49</c:v>
                </c:pt>
                <c:pt idx="22">
                  <c:v>138.63999999999999</c:v>
                </c:pt>
                <c:pt idx="23">
                  <c:v>140.6</c:v>
                </c:pt>
                <c:pt idx="24">
                  <c:v>145.75</c:v>
                </c:pt>
                <c:pt idx="25">
                  <c:v>147.1</c:v>
                </c:pt>
                <c:pt idx="26">
                  <c:v>149.07</c:v>
                </c:pt>
              </c:numCache>
            </c:numRef>
          </c:xVal>
          <c:yVal>
            <c:numRef>
              <c:f>'28'!$W$9:$W$35</c:f>
              <c:numCache>
                <c:formatCode>0%</c:formatCode>
                <c:ptCount val="27"/>
                <c:pt idx="0">
                  <c:v>2.2499999999999998E-3</c:v>
                </c:pt>
                <c:pt idx="1">
                  <c:v>1.0124999999999999E-2</c:v>
                </c:pt>
                <c:pt idx="2">
                  <c:v>1.9125E-2</c:v>
                </c:pt>
                <c:pt idx="3">
                  <c:v>3.075E-2</c:v>
                </c:pt>
                <c:pt idx="4">
                  <c:v>5.9624999999999997E-2</c:v>
                </c:pt>
                <c:pt idx="5">
                  <c:v>9.2624999999999999E-2</c:v>
                </c:pt>
                <c:pt idx="6">
                  <c:v>0.10950000000000001</c:v>
                </c:pt>
                <c:pt idx="7">
                  <c:v>0.12525</c:v>
                </c:pt>
                <c:pt idx="8">
                  <c:v>0.14325000000000002</c:v>
                </c:pt>
                <c:pt idx="9">
                  <c:v>0.15750000000000003</c:v>
                </c:pt>
                <c:pt idx="10">
                  <c:v>0.18375000000000002</c:v>
                </c:pt>
                <c:pt idx="11">
                  <c:v>0.21375000000000005</c:v>
                </c:pt>
                <c:pt idx="12">
                  <c:v>0.25250000000000006</c:v>
                </c:pt>
                <c:pt idx="13">
                  <c:v>0.34875</c:v>
                </c:pt>
                <c:pt idx="14">
                  <c:v>0.45875000000000005</c:v>
                </c:pt>
                <c:pt idx="15">
                  <c:v>0.51500000000000001</c:v>
                </c:pt>
                <c:pt idx="16">
                  <c:v>0.5675</c:v>
                </c:pt>
                <c:pt idx="17">
                  <c:v>0.62749999999999995</c:v>
                </c:pt>
                <c:pt idx="18">
                  <c:v>0.65525</c:v>
                </c:pt>
                <c:pt idx="19">
                  <c:v>0.67362500000000003</c:v>
                </c:pt>
                <c:pt idx="20">
                  <c:v>0.69462499999999994</c:v>
                </c:pt>
                <c:pt idx="21">
                  <c:v>0.72175</c:v>
                </c:pt>
                <c:pt idx="22">
                  <c:v>0.78912499999999997</c:v>
                </c:pt>
                <c:pt idx="23">
                  <c:v>0.86612500000000003</c:v>
                </c:pt>
                <c:pt idx="24">
                  <c:v>0.90549999999999997</c:v>
                </c:pt>
                <c:pt idx="25">
                  <c:v>0.94225000000000003</c:v>
                </c:pt>
                <c:pt idx="26">
                  <c:v>0.98425000000000007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387776"/>
        <c:axId val="411398144"/>
      </c:scatterChart>
      <c:valAx>
        <c:axId val="411387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$/MWh</a:t>
                </a:r>
              </a:p>
            </c:rich>
          </c:tx>
          <c:layout/>
          <c:overlay val="0"/>
        </c:title>
        <c:numFmt formatCode="&quot;$&quot;#,##0" sourceLinked="0"/>
        <c:majorTickMark val="out"/>
        <c:minorTickMark val="none"/>
        <c:tickLblPos val="nextTo"/>
        <c:crossAx val="411398144"/>
        <c:crosses val="autoZero"/>
        <c:crossBetween val="midCat"/>
      </c:valAx>
      <c:valAx>
        <c:axId val="411398144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Cumulative Probability Distribution
(Probability of result being less than or equal to)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low"/>
        <c:crossAx val="411387776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1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'9'!$B$3:$B$16</c:f>
              <c:strCache>
                <c:ptCount val="14"/>
                <c:pt idx="0">
                  <c:v>2000/01</c:v>
                </c:pt>
                <c:pt idx="1">
                  <c:v>2001/02</c:v>
                </c:pt>
                <c:pt idx="2">
                  <c:v>2002/03</c:v>
                </c:pt>
                <c:pt idx="3">
                  <c:v>2003/04</c:v>
                </c:pt>
                <c:pt idx="4">
                  <c:v>2004/05</c:v>
                </c:pt>
                <c:pt idx="5">
                  <c:v>2005/06</c:v>
                </c:pt>
                <c:pt idx="6">
                  <c:v>2006/07</c:v>
                </c:pt>
                <c:pt idx="7">
                  <c:v>2007/08</c:v>
                </c:pt>
                <c:pt idx="8">
                  <c:v>2008/09</c:v>
                </c:pt>
                <c:pt idx="9">
                  <c:v>2009/10</c:v>
                </c:pt>
                <c:pt idx="10">
                  <c:v>2010/11</c:v>
                </c:pt>
                <c:pt idx="11">
                  <c:v>2011/12</c:v>
                </c:pt>
                <c:pt idx="12">
                  <c:v>2012/13</c:v>
                </c:pt>
                <c:pt idx="13">
                  <c:v>2013/14</c:v>
                </c:pt>
              </c:strCache>
            </c:strRef>
          </c:cat>
          <c:val>
            <c:numRef>
              <c:f>'9'!$C$3:$C$16</c:f>
              <c:numCache>
                <c:formatCode>0.00%</c:formatCode>
                <c:ptCount val="14"/>
                <c:pt idx="0">
                  <c:v>0</c:v>
                </c:pt>
                <c:pt idx="1">
                  <c:v>-1.9E-2</c:v>
                </c:pt>
                <c:pt idx="2">
                  <c:v>0</c:v>
                </c:pt>
                <c:pt idx="3">
                  <c:v>-7.1999999999999998E-3</c:v>
                </c:pt>
                <c:pt idx="4">
                  <c:v>0.05</c:v>
                </c:pt>
                <c:pt idx="5">
                  <c:v>2.2499999999999999E-2</c:v>
                </c:pt>
                <c:pt idx="6">
                  <c:v>2.2499999999999999E-2</c:v>
                </c:pt>
                <c:pt idx="7">
                  <c:v>0</c:v>
                </c:pt>
                <c:pt idx="8">
                  <c:v>0.05</c:v>
                </c:pt>
                <c:pt idx="9">
                  <c:v>2.86E-2</c:v>
                </c:pt>
                <c:pt idx="10">
                  <c:v>2.8400000000000002E-2</c:v>
                </c:pt>
                <c:pt idx="11">
                  <c:v>0.02</c:v>
                </c:pt>
                <c:pt idx="12">
                  <c:v>4.3999999999999997E-2</c:v>
                </c:pt>
                <c:pt idx="13">
                  <c:v>3.5000000000000003E-2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761088"/>
        <c:axId val="344762624"/>
      </c:lineChart>
      <c:catAx>
        <c:axId val="344761088"/>
        <c:scaling>
          <c:orientation val="minMax"/>
        </c:scaling>
        <c:delete val="0"/>
        <c:axPos val="b"/>
        <c:majorTickMark val="out"/>
        <c:minorTickMark val="none"/>
        <c:tickLblPos val="nextTo"/>
        <c:crossAx val="344762624"/>
        <c:crosses val="autoZero"/>
        <c:auto val="1"/>
        <c:lblAlgn val="ctr"/>
        <c:lblOffset val="100"/>
        <c:noMultiLvlLbl val="0"/>
      </c:catAx>
      <c:valAx>
        <c:axId val="34476262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34476108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55180441500605"/>
          <c:y val="2.6490059899609612E-2"/>
          <c:w val="0.85239175575156112"/>
          <c:h val="0.7854997914980254"/>
        </c:manualLayout>
      </c:layout>
      <c:scatterChart>
        <c:scatterStyle val="lineMarker"/>
        <c:varyColors val="0"/>
        <c:ser>
          <c:idx val="0"/>
          <c:order val="0"/>
          <c:tx>
            <c:strRef>
              <c:f>'29'!$L$3:$P$3</c:f>
              <c:strCache>
                <c:ptCount val="1"/>
                <c:pt idx="0">
                  <c:v>50 Years - K19 Sales C25 750MW</c:v>
                </c:pt>
              </c:strCache>
            </c:strRef>
          </c:tx>
          <c:marker>
            <c:symbol val="none"/>
          </c:marker>
          <c:xVal>
            <c:numRef>
              <c:f>'29'!$L$8:$L$34</c:f>
              <c:numCache>
                <c:formatCode>0</c:formatCode>
                <c:ptCount val="27"/>
                <c:pt idx="0">
                  <c:v>83.27</c:v>
                </c:pt>
                <c:pt idx="1">
                  <c:v>84.68</c:v>
                </c:pt>
                <c:pt idx="2">
                  <c:v>86.61</c:v>
                </c:pt>
                <c:pt idx="3">
                  <c:v>87.62</c:v>
                </c:pt>
                <c:pt idx="4">
                  <c:v>89.03</c:v>
                </c:pt>
                <c:pt idx="5">
                  <c:v>90.98</c:v>
                </c:pt>
                <c:pt idx="6">
                  <c:v>91.87</c:v>
                </c:pt>
                <c:pt idx="7">
                  <c:v>92.59</c:v>
                </c:pt>
                <c:pt idx="8">
                  <c:v>94.27</c:v>
                </c:pt>
                <c:pt idx="9">
                  <c:v>116.09</c:v>
                </c:pt>
                <c:pt idx="10">
                  <c:v>117.92</c:v>
                </c:pt>
                <c:pt idx="11">
                  <c:v>120.37</c:v>
                </c:pt>
                <c:pt idx="12">
                  <c:v>122.34</c:v>
                </c:pt>
                <c:pt idx="13">
                  <c:v>124.09</c:v>
                </c:pt>
                <c:pt idx="14">
                  <c:v>125.79</c:v>
                </c:pt>
                <c:pt idx="15">
                  <c:v>128.84</c:v>
                </c:pt>
                <c:pt idx="16">
                  <c:v>130.34</c:v>
                </c:pt>
                <c:pt idx="17">
                  <c:v>131.09</c:v>
                </c:pt>
                <c:pt idx="18">
                  <c:v>165.53</c:v>
                </c:pt>
                <c:pt idx="19">
                  <c:v>167.96</c:v>
                </c:pt>
                <c:pt idx="20">
                  <c:v>170.26</c:v>
                </c:pt>
                <c:pt idx="21">
                  <c:v>176.56</c:v>
                </c:pt>
                <c:pt idx="22">
                  <c:v>178.22</c:v>
                </c:pt>
                <c:pt idx="23">
                  <c:v>180.88</c:v>
                </c:pt>
                <c:pt idx="24">
                  <c:v>189.47</c:v>
                </c:pt>
                <c:pt idx="25">
                  <c:v>192.02</c:v>
                </c:pt>
                <c:pt idx="26">
                  <c:v>194.08</c:v>
                </c:pt>
              </c:numCache>
            </c:numRef>
          </c:xVal>
          <c:yVal>
            <c:numRef>
              <c:f>'29'!$N$8:$N$34</c:f>
              <c:numCache>
                <c:formatCode>0%</c:formatCode>
                <c:ptCount val="27"/>
                <c:pt idx="0">
                  <c:v>2.2499999999999998E-3</c:v>
                </c:pt>
                <c:pt idx="1">
                  <c:v>1.0124999999999999E-2</c:v>
                </c:pt>
                <c:pt idx="2">
                  <c:v>1.9125E-2</c:v>
                </c:pt>
                <c:pt idx="3">
                  <c:v>3.075E-2</c:v>
                </c:pt>
                <c:pt idx="4">
                  <c:v>5.9624999999999997E-2</c:v>
                </c:pt>
                <c:pt idx="5">
                  <c:v>9.2624999999999999E-2</c:v>
                </c:pt>
                <c:pt idx="6">
                  <c:v>0.10950000000000001</c:v>
                </c:pt>
                <c:pt idx="7">
                  <c:v>0.12525</c:v>
                </c:pt>
                <c:pt idx="8">
                  <c:v>0.14325000000000002</c:v>
                </c:pt>
                <c:pt idx="9">
                  <c:v>0.15750000000000003</c:v>
                </c:pt>
                <c:pt idx="10">
                  <c:v>0.18375000000000002</c:v>
                </c:pt>
                <c:pt idx="11">
                  <c:v>0.21375000000000005</c:v>
                </c:pt>
                <c:pt idx="12">
                  <c:v>0.25250000000000006</c:v>
                </c:pt>
                <c:pt idx="13">
                  <c:v>0.34875</c:v>
                </c:pt>
                <c:pt idx="14">
                  <c:v>0.45875000000000005</c:v>
                </c:pt>
                <c:pt idx="15">
                  <c:v>0.51500000000000001</c:v>
                </c:pt>
                <c:pt idx="16">
                  <c:v>0.5675</c:v>
                </c:pt>
                <c:pt idx="17">
                  <c:v>0.62749999999999995</c:v>
                </c:pt>
                <c:pt idx="18">
                  <c:v>0.65525</c:v>
                </c:pt>
                <c:pt idx="19">
                  <c:v>0.67362500000000003</c:v>
                </c:pt>
                <c:pt idx="20">
                  <c:v>0.69462499999999994</c:v>
                </c:pt>
                <c:pt idx="21">
                  <c:v>0.72175</c:v>
                </c:pt>
                <c:pt idx="22">
                  <c:v>0.78912499999999997</c:v>
                </c:pt>
                <c:pt idx="23">
                  <c:v>0.86612500000000003</c:v>
                </c:pt>
                <c:pt idx="24">
                  <c:v>0.90549999999999997</c:v>
                </c:pt>
                <c:pt idx="25">
                  <c:v>0.94225000000000003</c:v>
                </c:pt>
                <c:pt idx="26">
                  <c:v>0.98425000000000007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'29'!$R$3:$V$3</c:f>
              <c:strCache>
                <c:ptCount val="1"/>
                <c:pt idx="0">
                  <c:v>50 Years - All Gas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'29'!$R$8:$R$34</c:f>
              <c:numCache>
                <c:formatCode>0</c:formatCode>
                <c:ptCount val="27"/>
                <c:pt idx="0">
                  <c:v>103.73</c:v>
                </c:pt>
                <c:pt idx="1">
                  <c:v>105.93</c:v>
                </c:pt>
                <c:pt idx="2">
                  <c:v>108.68</c:v>
                </c:pt>
                <c:pt idx="3">
                  <c:v>110.59</c:v>
                </c:pt>
                <c:pt idx="4">
                  <c:v>112.78</c:v>
                </c:pt>
                <c:pt idx="5">
                  <c:v>115.49</c:v>
                </c:pt>
                <c:pt idx="6">
                  <c:v>118.67</c:v>
                </c:pt>
                <c:pt idx="7">
                  <c:v>120.9</c:v>
                </c:pt>
                <c:pt idx="8">
                  <c:v>123.56</c:v>
                </c:pt>
                <c:pt idx="9">
                  <c:v>152.6</c:v>
                </c:pt>
                <c:pt idx="10">
                  <c:v>156.15</c:v>
                </c:pt>
                <c:pt idx="11">
                  <c:v>160.68</c:v>
                </c:pt>
                <c:pt idx="12">
                  <c:v>162.85</c:v>
                </c:pt>
                <c:pt idx="13">
                  <c:v>166.48</c:v>
                </c:pt>
                <c:pt idx="14">
                  <c:v>170.9</c:v>
                </c:pt>
                <c:pt idx="15">
                  <c:v>176.32</c:v>
                </c:pt>
                <c:pt idx="16">
                  <c:v>179.9</c:v>
                </c:pt>
                <c:pt idx="17">
                  <c:v>184.27</c:v>
                </c:pt>
                <c:pt idx="18">
                  <c:v>243.89</c:v>
                </c:pt>
                <c:pt idx="19">
                  <c:v>250.25</c:v>
                </c:pt>
                <c:pt idx="20">
                  <c:v>257.70999999999998</c:v>
                </c:pt>
                <c:pt idx="21">
                  <c:v>263.45999999999998</c:v>
                </c:pt>
                <c:pt idx="22">
                  <c:v>269.77</c:v>
                </c:pt>
                <c:pt idx="23">
                  <c:v>277.20999999999998</c:v>
                </c:pt>
                <c:pt idx="24">
                  <c:v>289.11</c:v>
                </c:pt>
                <c:pt idx="25">
                  <c:v>295.31</c:v>
                </c:pt>
                <c:pt idx="26">
                  <c:v>302.97000000000003</c:v>
                </c:pt>
              </c:numCache>
            </c:numRef>
          </c:xVal>
          <c:yVal>
            <c:numRef>
              <c:f>'29'!$T$8:$T$34</c:f>
              <c:numCache>
                <c:formatCode>0%</c:formatCode>
                <c:ptCount val="27"/>
                <c:pt idx="0">
                  <c:v>4.4999999999999997E-3</c:v>
                </c:pt>
                <c:pt idx="1">
                  <c:v>2.0249999999999997E-2</c:v>
                </c:pt>
                <c:pt idx="2">
                  <c:v>3.8249999999999999E-2</c:v>
                </c:pt>
                <c:pt idx="3">
                  <c:v>5.3249999999999999E-2</c:v>
                </c:pt>
                <c:pt idx="4">
                  <c:v>8.2125000000000004E-2</c:v>
                </c:pt>
                <c:pt idx="5">
                  <c:v>0.11512500000000001</c:v>
                </c:pt>
                <c:pt idx="6">
                  <c:v>0.12975</c:v>
                </c:pt>
                <c:pt idx="7">
                  <c:v>0.137625</c:v>
                </c:pt>
                <c:pt idx="8">
                  <c:v>0.14662500000000001</c:v>
                </c:pt>
                <c:pt idx="9">
                  <c:v>0.16500000000000004</c:v>
                </c:pt>
                <c:pt idx="10">
                  <c:v>0.21750000000000003</c:v>
                </c:pt>
                <c:pt idx="11">
                  <c:v>0.27750000000000002</c:v>
                </c:pt>
                <c:pt idx="12">
                  <c:v>0.32750000000000001</c:v>
                </c:pt>
                <c:pt idx="13">
                  <c:v>0.42374999999999996</c:v>
                </c:pt>
                <c:pt idx="14">
                  <c:v>0.53374999999999995</c:v>
                </c:pt>
                <c:pt idx="15">
                  <c:v>0.58249999999999991</c:v>
                </c:pt>
                <c:pt idx="16">
                  <c:v>0.60875000000000001</c:v>
                </c:pt>
                <c:pt idx="17">
                  <c:v>0.63874999999999993</c:v>
                </c:pt>
                <c:pt idx="18">
                  <c:v>0.66049999999999986</c:v>
                </c:pt>
                <c:pt idx="19">
                  <c:v>0.69724999999999993</c:v>
                </c:pt>
                <c:pt idx="20">
                  <c:v>0.73924999999999996</c:v>
                </c:pt>
                <c:pt idx="21">
                  <c:v>0.77424999999999988</c:v>
                </c:pt>
                <c:pt idx="22">
                  <c:v>0.84162499999999985</c:v>
                </c:pt>
                <c:pt idx="23">
                  <c:v>0.9186249999999998</c:v>
                </c:pt>
                <c:pt idx="24">
                  <c:v>0.95274999999999976</c:v>
                </c:pt>
                <c:pt idx="25">
                  <c:v>0.97112499999999979</c:v>
                </c:pt>
                <c:pt idx="26">
                  <c:v>0.9921249999999997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432448"/>
        <c:axId val="411434368"/>
      </c:scatterChart>
      <c:valAx>
        <c:axId val="411432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$/MWh</a:t>
                </a:r>
              </a:p>
            </c:rich>
          </c:tx>
          <c:layout/>
          <c:overlay val="0"/>
        </c:title>
        <c:numFmt formatCode="&quot;$&quot;#,##0" sourceLinked="0"/>
        <c:majorTickMark val="out"/>
        <c:minorTickMark val="none"/>
        <c:tickLblPos val="nextTo"/>
        <c:crossAx val="411434368"/>
        <c:crosses val="autoZero"/>
        <c:crossBetween val="midCat"/>
      </c:valAx>
      <c:valAx>
        <c:axId val="411434368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Cumulative Probability Distribution
(Probability of result being less than or equal to)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low"/>
        <c:crossAx val="411432448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1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'30_31'!$B$6</c:f>
              <c:strCache>
                <c:ptCount val="1"/>
                <c:pt idx="0">
                  <c:v>All Gas</c:v>
                </c:pt>
              </c:strCache>
            </c:strRef>
          </c:tx>
          <c:marker>
            <c:symbol val="none"/>
          </c:marker>
          <c:cat>
            <c:numRef>
              <c:f>'30_31'!$C$5:$AZ$5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'30_31'!$C$6:$AZ$6</c:f>
              <c:numCache>
                <c:formatCode>General</c:formatCode>
                <c:ptCount val="50"/>
                <c:pt idx="0">
                  <c:v>2443</c:v>
                </c:pt>
                <c:pt idx="1">
                  <c:v>2508</c:v>
                </c:pt>
                <c:pt idx="2">
                  <c:v>2186</c:v>
                </c:pt>
                <c:pt idx="3">
                  <c:v>2101</c:v>
                </c:pt>
                <c:pt idx="4">
                  <c:v>1995</c:v>
                </c:pt>
                <c:pt idx="5">
                  <c:v>1860</c:v>
                </c:pt>
                <c:pt idx="6">
                  <c:v>1620</c:v>
                </c:pt>
                <c:pt idx="7">
                  <c:v>1449</c:v>
                </c:pt>
                <c:pt idx="8">
                  <c:v>1396</c:v>
                </c:pt>
                <c:pt idx="9">
                  <c:v>1420</c:v>
                </c:pt>
                <c:pt idx="10">
                  <c:v>1474</c:v>
                </c:pt>
                <c:pt idx="11">
                  <c:v>1570</c:v>
                </c:pt>
                <c:pt idx="12">
                  <c:v>1737</c:v>
                </c:pt>
                <c:pt idx="13">
                  <c:v>1910</c:v>
                </c:pt>
                <c:pt idx="14">
                  <c:v>2186</c:v>
                </c:pt>
                <c:pt idx="15">
                  <c:v>2550</c:v>
                </c:pt>
                <c:pt idx="16">
                  <c:v>2983</c:v>
                </c:pt>
                <c:pt idx="17">
                  <c:v>3510</c:v>
                </c:pt>
                <c:pt idx="18">
                  <c:v>4136</c:v>
                </c:pt>
                <c:pt idx="19">
                  <c:v>4831</c:v>
                </c:pt>
                <c:pt idx="20">
                  <c:v>4995</c:v>
                </c:pt>
                <c:pt idx="21">
                  <c:v>5162</c:v>
                </c:pt>
                <c:pt idx="22">
                  <c:v>5337</c:v>
                </c:pt>
                <c:pt idx="23">
                  <c:v>5518</c:v>
                </c:pt>
                <c:pt idx="24">
                  <c:v>5703</c:v>
                </c:pt>
                <c:pt idx="25">
                  <c:v>5891</c:v>
                </c:pt>
                <c:pt idx="26">
                  <c:v>6083</c:v>
                </c:pt>
                <c:pt idx="27">
                  <c:v>6279</c:v>
                </c:pt>
                <c:pt idx="28">
                  <c:v>6477</c:v>
                </c:pt>
                <c:pt idx="29">
                  <c:v>6677</c:v>
                </c:pt>
                <c:pt idx="30">
                  <c:v>6883</c:v>
                </c:pt>
                <c:pt idx="31">
                  <c:v>7093</c:v>
                </c:pt>
                <c:pt idx="32">
                  <c:v>7306</c:v>
                </c:pt>
                <c:pt idx="33">
                  <c:v>7519</c:v>
                </c:pt>
                <c:pt idx="34">
                  <c:v>7732</c:v>
                </c:pt>
                <c:pt idx="35">
                  <c:v>7940</c:v>
                </c:pt>
                <c:pt idx="36">
                  <c:v>8147</c:v>
                </c:pt>
                <c:pt idx="37">
                  <c:v>8350</c:v>
                </c:pt>
                <c:pt idx="38">
                  <c:v>8554</c:v>
                </c:pt>
                <c:pt idx="39">
                  <c:v>8758</c:v>
                </c:pt>
                <c:pt idx="40">
                  <c:v>8962</c:v>
                </c:pt>
                <c:pt idx="41">
                  <c:v>9167</c:v>
                </c:pt>
                <c:pt idx="42">
                  <c:v>9371</c:v>
                </c:pt>
                <c:pt idx="43">
                  <c:v>9571</c:v>
                </c:pt>
                <c:pt idx="44">
                  <c:v>9769</c:v>
                </c:pt>
                <c:pt idx="45">
                  <c:v>9964</c:v>
                </c:pt>
                <c:pt idx="46">
                  <c:v>10158</c:v>
                </c:pt>
                <c:pt idx="47">
                  <c:v>10354</c:v>
                </c:pt>
                <c:pt idx="48">
                  <c:v>10552</c:v>
                </c:pt>
                <c:pt idx="49">
                  <c:v>10748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'30_31'!$B$7</c:f>
              <c:strCache>
                <c:ptCount val="1"/>
                <c:pt idx="0">
                  <c:v>K22 Gas</c:v>
                </c:pt>
              </c:strCache>
            </c:strRef>
          </c:tx>
          <c:marker>
            <c:symbol val="none"/>
          </c:marker>
          <c:cat>
            <c:numRef>
              <c:f>'30_31'!$C$5:$AZ$5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'30_31'!$C$7:$AZ$7</c:f>
              <c:numCache>
                <c:formatCode>General</c:formatCode>
                <c:ptCount val="50"/>
                <c:pt idx="0">
                  <c:v>2442</c:v>
                </c:pt>
                <c:pt idx="1">
                  <c:v>2505</c:v>
                </c:pt>
                <c:pt idx="2">
                  <c:v>2289</c:v>
                </c:pt>
                <c:pt idx="3">
                  <c:v>2345</c:v>
                </c:pt>
                <c:pt idx="4">
                  <c:v>2387</c:v>
                </c:pt>
                <c:pt idx="5">
                  <c:v>2383</c:v>
                </c:pt>
                <c:pt idx="6">
                  <c:v>2271</c:v>
                </c:pt>
                <c:pt idx="7">
                  <c:v>2230</c:v>
                </c:pt>
                <c:pt idx="8">
                  <c:v>2295</c:v>
                </c:pt>
                <c:pt idx="9">
                  <c:v>2439</c:v>
                </c:pt>
                <c:pt idx="10">
                  <c:v>2642</c:v>
                </c:pt>
                <c:pt idx="11">
                  <c:v>2766</c:v>
                </c:pt>
                <c:pt idx="12">
                  <c:v>2865</c:v>
                </c:pt>
                <c:pt idx="13">
                  <c:v>3022</c:v>
                </c:pt>
                <c:pt idx="14">
                  <c:v>3284</c:v>
                </c:pt>
                <c:pt idx="15">
                  <c:v>3626</c:v>
                </c:pt>
                <c:pt idx="16">
                  <c:v>4086</c:v>
                </c:pt>
                <c:pt idx="17">
                  <c:v>4652</c:v>
                </c:pt>
                <c:pt idx="18">
                  <c:v>5271</c:v>
                </c:pt>
                <c:pt idx="19">
                  <c:v>6038</c:v>
                </c:pt>
                <c:pt idx="20">
                  <c:v>6251</c:v>
                </c:pt>
                <c:pt idx="21">
                  <c:v>6469</c:v>
                </c:pt>
                <c:pt idx="22">
                  <c:v>6696</c:v>
                </c:pt>
                <c:pt idx="23">
                  <c:v>6923</c:v>
                </c:pt>
                <c:pt idx="24">
                  <c:v>7154</c:v>
                </c:pt>
                <c:pt idx="25">
                  <c:v>7387</c:v>
                </c:pt>
                <c:pt idx="26">
                  <c:v>7622</c:v>
                </c:pt>
                <c:pt idx="27">
                  <c:v>7860</c:v>
                </c:pt>
                <c:pt idx="28">
                  <c:v>8101</c:v>
                </c:pt>
                <c:pt idx="29">
                  <c:v>8345</c:v>
                </c:pt>
                <c:pt idx="30">
                  <c:v>8591</c:v>
                </c:pt>
                <c:pt idx="31">
                  <c:v>8840</c:v>
                </c:pt>
                <c:pt idx="32">
                  <c:v>9091</c:v>
                </c:pt>
                <c:pt idx="33">
                  <c:v>9343</c:v>
                </c:pt>
                <c:pt idx="34">
                  <c:v>9594</c:v>
                </c:pt>
                <c:pt idx="35">
                  <c:v>9838</c:v>
                </c:pt>
                <c:pt idx="36">
                  <c:v>10079</c:v>
                </c:pt>
                <c:pt idx="37">
                  <c:v>10316</c:v>
                </c:pt>
                <c:pt idx="38">
                  <c:v>10553</c:v>
                </c:pt>
                <c:pt idx="39">
                  <c:v>10787</c:v>
                </c:pt>
                <c:pt idx="40">
                  <c:v>11013</c:v>
                </c:pt>
                <c:pt idx="41">
                  <c:v>11228</c:v>
                </c:pt>
                <c:pt idx="42">
                  <c:v>11435</c:v>
                </c:pt>
                <c:pt idx="43">
                  <c:v>11638</c:v>
                </c:pt>
                <c:pt idx="44">
                  <c:v>11834</c:v>
                </c:pt>
                <c:pt idx="45">
                  <c:v>12024</c:v>
                </c:pt>
                <c:pt idx="46">
                  <c:v>12211</c:v>
                </c:pt>
                <c:pt idx="47">
                  <c:v>12394</c:v>
                </c:pt>
                <c:pt idx="48">
                  <c:v>12574</c:v>
                </c:pt>
                <c:pt idx="49">
                  <c:v>12752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'30_31'!$B$9</c:f>
              <c:strCache>
                <c:ptCount val="1"/>
                <c:pt idx="0">
                  <c:v>K19 Gas 250 MW</c:v>
                </c:pt>
              </c:strCache>
            </c:strRef>
          </c:tx>
          <c:marker>
            <c:symbol val="none"/>
          </c:marker>
          <c:cat>
            <c:numRef>
              <c:f>'30_31'!$C$5:$AZ$5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'30_31'!$C$9:$AZ$9</c:f>
              <c:numCache>
                <c:formatCode>General</c:formatCode>
                <c:ptCount val="50"/>
                <c:pt idx="0">
                  <c:v>2442</c:v>
                </c:pt>
                <c:pt idx="1">
                  <c:v>2505</c:v>
                </c:pt>
                <c:pt idx="2">
                  <c:v>2264</c:v>
                </c:pt>
                <c:pt idx="3">
                  <c:v>2284</c:v>
                </c:pt>
                <c:pt idx="4">
                  <c:v>2284</c:v>
                </c:pt>
                <c:pt idx="5">
                  <c:v>2246</c:v>
                </c:pt>
                <c:pt idx="6">
                  <c:v>2098</c:v>
                </c:pt>
                <c:pt idx="7">
                  <c:v>2019</c:v>
                </c:pt>
                <c:pt idx="8">
                  <c:v>1992</c:v>
                </c:pt>
                <c:pt idx="9">
                  <c:v>1993</c:v>
                </c:pt>
                <c:pt idx="10">
                  <c:v>2079</c:v>
                </c:pt>
                <c:pt idx="11">
                  <c:v>2241</c:v>
                </c:pt>
                <c:pt idx="12">
                  <c:v>2463</c:v>
                </c:pt>
                <c:pt idx="13">
                  <c:v>2669</c:v>
                </c:pt>
                <c:pt idx="14">
                  <c:v>2973</c:v>
                </c:pt>
                <c:pt idx="15">
                  <c:v>3359</c:v>
                </c:pt>
                <c:pt idx="16">
                  <c:v>3862</c:v>
                </c:pt>
                <c:pt idx="17">
                  <c:v>4448</c:v>
                </c:pt>
                <c:pt idx="18">
                  <c:v>5097</c:v>
                </c:pt>
                <c:pt idx="19">
                  <c:v>5945</c:v>
                </c:pt>
                <c:pt idx="20">
                  <c:v>6154</c:v>
                </c:pt>
                <c:pt idx="21">
                  <c:v>6363</c:v>
                </c:pt>
                <c:pt idx="22">
                  <c:v>6575</c:v>
                </c:pt>
                <c:pt idx="23">
                  <c:v>6789</c:v>
                </c:pt>
                <c:pt idx="24">
                  <c:v>7008</c:v>
                </c:pt>
                <c:pt idx="25">
                  <c:v>7229</c:v>
                </c:pt>
                <c:pt idx="26">
                  <c:v>7453</c:v>
                </c:pt>
                <c:pt idx="27">
                  <c:v>7680</c:v>
                </c:pt>
                <c:pt idx="28">
                  <c:v>7911</c:v>
                </c:pt>
                <c:pt idx="29">
                  <c:v>8145</c:v>
                </c:pt>
                <c:pt idx="30">
                  <c:v>8380</c:v>
                </c:pt>
                <c:pt idx="31">
                  <c:v>8619</c:v>
                </c:pt>
                <c:pt idx="32">
                  <c:v>8861</c:v>
                </c:pt>
                <c:pt idx="33">
                  <c:v>9103</c:v>
                </c:pt>
                <c:pt idx="34">
                  <c:v>9344</c:v>
                </c:pt>
                <c:pt idx="35">
                  <c:v>9579</c:v>
                </c:pt>
                <c:pt idx="36">
                  <c:v>9811</c:v>
                </c:pt>
                <c:pt idx="37">
                  <c:v>10039</c:v>
                </c:pt>
                <c:pt idx="38">
                  <c:v>10267</c:v>
                </c:pt>
                <c:pt idx="39">
                  <c:v>10490</c:v>
                </c:pt>
                <c:pt idx="40">
                  <c:v>10711</c:v>
                </c:pt>
                <c:pt idx="41">
                  <c:v>10930</c:v>
                </c:pt>
                <c:pt idx="42">
                  <c:v>11147</c:v>
                </c:pt>
                <c:pt idx="43">
                  <c:v>11358</c:v>
                </c:pt>
                <c:pt idx="44">
                  <c:v>11567</c:v>
                </c:pt>
                <c:pt idx="45">
                  <c:v>11768</c:v>
                </c:pt>
                <c:pt idx="46">
                  <c:v>11967</c:v>
                </c:pt>
                <c:pt idx="47">
                  <c:v>12164</c:v>
                </c:pt>
                <c:pt idx="48">
                  <c:v>12363</c:v>
                </c:pt>
                <c:pt idx="49">
                  <c:v>12562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'30_31'!$B$13</c:f>
              <c:strCache>
                <c:ptCount val="1"/>
                <c:pt idx="0">
                  <c:v>K19 Imp Gas 750 MW</c:v>
                </c:pt>
              </c:strCache>
            </c:strRef>
          </c:tx>
          <c:marker>
            <c:symbol val="none"/>
          </c:marker>
          <c:cat>
            <c:numRef>
              <c:f>'30_31'!$C$5:$AZ$5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'30_31'!$C$13:$AZ$13</c:f>
              <c:numCache>
                <c:formatCode>General</c:formatCode>
                <c:ptCount val="50"/>
                <c:pt idx="0">
                  <c:v>2442</c:v>
                </c:pt>
                <c:pt idx="1">
                  <c:v>2505</c:v>
                </c:pt>
                <c:pt idx="2">
                  <c:v>2265</c:v>
                </c:pt>
                <c:pt idx="3">
                  <c:v>2288</c:v>
                </c:pt>
                <c:pt idx="4">
                  <c:v>2291</c:v>
                </c:pt>
                <c:pt idx="5">
                  <c:v>2259</c:v>
                </c:pt>
                <c:pt idx="6">
                  <c:v>2123</c:v>
                </c:pt>
                <c:pt idx="7">
                  <c:v>2066</c:v>
                </c:pt>
                <c:pt idx="8">
                  <c:v>2005</c:v>
                </c:pt>
                <c:pt idx="9">
                  <c:v>1972</c:v>
                </c:pt>
                <c:pt idx="10">
                  <c:v>2034</c:v>
                </c:pt>
                <c:pt idx="11">
                  <c:v>2144</c:v>
                </c:pt>
                <c:pt idx="12">
                  <c:v>2328</c:v>
                </c:pt>
                <c:pt idx="13">
                  <c:v>2550</c:v>
                </c:pt>
                <c:pt idx="14">
                  <c:v>2874</c:v>
                </c:pt>
                <c:pt idx="15">
                  <c:v>3281</c:v>
                </c:pt>
                <c:pt idx="16">
                  <c:v>3800</c:v>
                </c:pt>
                <c:pt idx="17">
                  <c:v>4436</c:v>
                </c:pt>
                <c:pt idx="18">
                  <c:v>5149</c:v>
                </c:pt>
                <c:pt idx="19">
                  <c:v>5988</c:v>
                </c:pt>
                <c:pt idx="20">
                  <c:v>6197</c:v>
                </c:pt>
                <c:pt idx="21">
                  <c:v>6409</c:v>
                </c:pt>
                <c:pt idx="22">
                  <c:v>6626</c:v>
                </c:pt>
                <c:pt idx="23">
                  <c:v>6843</c:v>
                </c:pt>
                <c:pt idx="24">
                  <c:v>7062</c:v>
                </c:pt>
                <c:pt idx="25">
                  <c:v>7284</c:v>
                </c:pt>
                <c:pt idx="26">
                  <c:v>7509</c:v>
                </c:pt>
                <c:pt idx="27">
                  <c:v>7736</c:v>
                </c:pt>
                <c:pt idx="28">
                  <c:v>7962</c:v>
                </c:pt>
                <c:pt idx="29">
                  <c:v>8189</c:v>
                </c:pt>
                <c:pt idx="30">
                  <c:v>8419</c:v>
                </c:pt>
                <c:pt idx="31">
                  <c:v>8655</c:v>
                </c:pt>
                <c:pt idx="32">
                  <c:v>8894</c:v>
                </c:pt>
                <c:pt idx="33">
                  <c:v>9136</c:v>
                </c:pt>
                <c:pt idx="34">
                  <c:v>9376</c:v>
                </c:pt>
                <c:pt idx="35">
                  <c:v>9609</c:v>
                </c:pt>
                <c:pt idx="36">
                  <c:v>9841</c:v>
                </c:pt>
                <c:pt idx="37">
                  <c:v>10069</c:v>
                </c:pt>
                <c:pt idx="38">
                  <c:v>10297</c:v>
                </c:pt>
                <c:pt idx="39">
                  <c:v>10521</c:v>
                </c:pt>
                <c:pt idx="40">
                  <c:v>10743</c:v>
                </c:pt>
                <c:pt idx="41">
                  <c:v>10962</c:v>
                </c:pt>
                <c:pt idx="42">
                  <c:v>11174</c:v>
                </c:pt>
                <c:pt idx="43">
                  <c:v>11382</c:v>
                </c:pt>
                <c:pt idx="44">
                  <c:v>11588</c:v>
                </c:pt>
                <c:pt idx="45">
                  <c:v>11785</c:v>
                </c:pt>
                <c:pt idx="46">
                  <c:v>11977</c:v>
                </c:pt>
                <c:pt idx="47">
                  <c:v>12167</c:v>
                </c:pt>
                <c:pt idx="48">
                  <c:v>12358</c:v>
                </c:pt>
                <c:pt idx="49">
                  <c:v>12552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'30_31'!$B$8</c:f>
              <c:strCache>
                <c:ptCount val="1"/>
                <c:pt idx="0">
                  <c:v>Gas C26</c:v>
                </c:pt>
              </c:strCache>
            </c:strRef>
          </c:tx>
          <c:marker>
            <c:symbol val="none"/>
          </c:marker>
          <c:cat>
            <c:numRef>
              <c:f>'30_31'!$C$5:$AZ$5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'30_31'!$C$8:$AZ$8</c:f>
              <c:numCache>
                <c:formatCode>General</c:formatCode>
                <c:ptCount val="50"/>
                <c:pt idx="0">
                  <c:v>2443</c:v>
                </c:pt>
                <c:pt idx="1">
                  <c:v>2507</c:v>
                </c:pt>
                <c:pt idx="2">
                  <c:v>2216</c:v>
                </c:pt>
                <c:pt idx="3">
                  <c:v>2185</c:v>
                </c:pt>
                <c:pt idx="4">
                  <c:v>2145</c:v>
                </c:pt>
                <c:pt idx="5">
                  <c:v>2088</c:v>
                </c:pt>
                <c:pt idx="6">
                  <c:v>1928</c:v>
                </c:pt>
                <c:pt idx="7">
                  <c:v>1847</c:v>
                </c:pt>
                <c:pt idx="8">
                  <c:v>1899</c:v>
                </c:pt>
                <c:pt idx="9">
                  <c:v>2034</c:v>
                </c:pt>
                <c:pt idx="10">
                  <c:v>2207</c:v>
                </c:pt>
                <c:pt idx="11">
                  <c:v>2431</c:v>
                </c:pt>
                <c:pt idx="12">
                  <c:v>2746</c:v>
                </c:pt>
                <c:pt idx="13">
                  <c:v>3124</c:v>
                </c:pt>
                <c:pt idx="14">
                  <c:v>3606</c:v>
                </c:pt>
                <c:pt idx="15">
                  <c:v>4096</c:v>
                </c:pt>
                <c:pt idx="16">
                  <c:v>4556</c:v>
                </c:pt>
                <c:pt idx="17">
                  <c:v>5152</c:v>
                </c:pt>
                <c:pt idx="18">
                  <c:v>5842</c:v>
                </c:pt>
                <c:pt idx="19">
                  <c:v>6709</c:v>
                </c:pt>
                <c:pt idx="20">
                  <c:v>6951</c:v>
                </c:pt>
                <c:pt idx="21">
                  <c:v>7194</c:v>
                </c:pt>
                <c:pt idx="22">
                  <c:v>7434</c:v>
                </c:pt>
                <c:pt idx="23">
                  <c:v>7675</c:v>
                </c:pt>
                <c:pt idx="24">
                  <c:v>7915</c:v>
                </c:pt>
                <c:pt idx="25">
                  <c:v>8156</c:v>
                </c:pt>
                <c:pt idx="26">
                  <c:v>8396</c:v>
                </c:pt>
                <c:pt idx="27">
                  <c:v>8636</c:v>
                </c:pt>
                <c:pt idx="28">
                  <c:v>8877</c:v>
                </c:pt>
                <c:pt idx="29">
                  <c:v>9121</c:v>
                </c:pt>
                <c:pt idx="30">
                  <c:v>9366</c:v>
                </c:pt>
                <c:pt idx="31">
                  <c:v>9614</c:v>
                </c:pt>
                <c:pt idx="32">
                  <c:v>9862</c:v>
                </c:pt>
                <c:pt idx="33">
                  <c:v>10111</c:v>
                </c:pt>
                <c:pt idx="34">
                  <c:v>10358</c:v>
                </c:pt>
                <c:pt idx="35">
                  <c:v>10597</c:v>
                </c:pt>
                <c:pt idx="36">
                  <c:v>10835</c:v>
                </c:pt>
                <c:pt idx="37">
                  <c:v>11070</c:v>
                </c:pt>
                <c:pt idx="38">
                  <c:v>11305</c:v>
                </c:pt>
                <c:pt idx="39">
                  <c:v>11538</c:v>
                </c:pt>
                <c:pt idx="40">
                  <c:v>11772</c:v>
                </c:pt>
                <c:pt idx="41">
                  <c:v>12004</c:v>
                </c:pt>
                <c:pt idx="42">
                  <c:v>12232</c:v>
                </c:pt>
                <c:pt idx="43">
                  <c:v>12454</c:v>
                </c:pt>
                <c:pt idx="44">
                  <c:v>12671</c:v>
                </c:pt>
                <c:pt idx="45">
                  <c:v>12883</c:v>
                </c:pt>
                <c:pt idx="46">
                  <c:v>13089</c:v>
                </c:pt>
                <c:pt idx="47">
                  <c:v>13290</c:v>
                </c:pt>
                <c:pt idx="48">
                  <c:v>13486</c:v>
                </c:pt>
                <c:pt idx="49">
                  <c:v>13677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'30_31'!$B$10</c:f>
              <c:strCache>
                <c:ptCount val="1"/>
                <c:pt idx="0">
                  <c:v>K19 C25 250 MW</c:v>
                </c:pt>
              </c:strCache>
            </c:strRef>
          </c:tx>
          <c:marker>
            <c:symbol val="none"/>
          </c:marker>
          <c:cat>
            <c:numRef>
              <c:f>'30_31'!$C$5:$AZ$5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'30_31'!$C$10:$AZ$10</c:f>
              <c:numCache>
                <c:formatCode>General</c:formatCode>
                <c:ptCount val="50"/>
                <c:pt idx="0">
                  <c:v>2442</c:v>
                </c:pt>
                <c:pt idx="1">
                  <c:v>2506</c:v>
                </c:pt>
                <c:pt idx="2">
                  <c:v>2303</c:v>
                </c:pt>
                <c:pt idx="3">
                  <c:v>2386</c:v>
                </c:pt>
                <c:pt idx="4">
                  <c:v>2461</c:v>
                </c:pt>
                <c:pt idx="5">
                  <c:v>2504</c:v>
                </c:pt>
                <c:pt idx="6">
                  <c:v>2449</c:v>
                </c:pt>
                <c:pt idx="7">
                  <c:v>2479</c:v>
                </c:pt>
                <c:pt idx="8">
                  <c:v>2585</c:v>
                </c:pt>
                <c:pt idx="9">
                  <c:v>2721</c:v>
                </c:pt>
                <c:pt idx="10">
                  <c:v>2945</c:v>
                </c:pt>
                <c:pt idx="11">
                  <c:v>3242</c:v>
                </c:pt>
                <c:pt idx="12">
                  <c:v>3634</c:v>
                </c:pt>
                <c:pt idx="13">
                  <c:v>4048</c:v>
                </c:pt>
                <c:pt idx="14">
                  <c:v>4502</c:v>
                </c:pt>
                <c:pt idx="15">
                  <c:v>4856</c:v>
                </c:pt>
                <c:pt idx="16">
                  <c:v>5369</c:v>
                </c:pt>
                <c:pt idx="17">
                  <c:v>6050</c:v>
                </c:pt>
                <c:pt idx="18">
                  <c:v>6847</c:v>
                </c:pt>
                <c:pt idx="19">
                  <c:v>7852</c:v>
                </c:pt>
                <c:pt idx="20">
                  <c:v>8139</c:v>
                </c:pt>
                <c:pt idx="21">
                  <c:v>8424</c:v>
                </c:pt>
                <c:pt idx="22">
                  <c:v>8706</c:v>
                </c:pt>
                <c:pt idx="23">
                  <c:v>8989</c:v>
                </c:pt>
                <c:pt idx="24">
                  <c:v>9270</c:v>
                </c:pt>
                <c:pt idx="25">
                  <c:v>9548</c:v>
                </c:pt>
                <c:pt idx="26">
                  <c:v>9824</c:v>
                </c:pt>
                <c:pt idx="27">
                  <c:v>10100</c:v>
                </c:pt>
                <c:pt idx="28">
                  <c:v>10376</c:v>
                </c:pt>
                <c:pt idx="29">
                  <c:v>10650</c:v>
                </c:pt>
                <c:pt idx="30">
                  <c:v>10923</c:v>
                </c:pt>
                <c:pt idx="31">
                  <c:v>11197</c:v>
                </c:pt>
                <c:pt idx="32">
                  <c:v>11470</c:v>
                </c:pt>
                <c:pt idx="33">
                  <c:v>11743</c:v>
                </c:pt>
                <c:pt idx="34">
                  <c:v>12018</c:v>
                </c:pt>
                <c:pt idx="35">
                  <c:v>12285</c:v>
                </c:pt>
                <c:pt idx="36">
                  <c:v>12549</c:v>
                </c:pt>
                <c:pt idx="37">
                  <c:v>12809</c:v>
                </c:pt>
                <c:pt idx="38">
                  <c:v>13067</c:v>
                </c:pt>
                <c:pt idx="39">
                  <c:v>13321</c:v>
                </c:pt>
                <c:pt idx="40">
                  <c:v>13572</c:v>
                </c:pt>
                <c:pt idx="41">
                  <c:v>13820</c:v>
                </c:pt>
                <c:pt idx="42">
                  <c:v>14063</c:v>
                </c:pt>
                <c:pt idx="43">
                  <c:v>14294</c:v>
                </c:pt>
                <c:pt idx="44">
                  <c:v>14519</c:v>
                </c:pt>
                <c:pt idx="45">
                  <c:v>14736</c:v>
                </c:pt>
                <c:pt idx="46">
                  <c:v>14951</c:v>
                </c:pt>
                <c:pt idx="47">
                  <c:v>15161</c:v>
                </c:pt>
                <c:pt idx="48">
                  <c:v>15367</c:v>
                </c:pt>
                <c:pt idx="49">
                  <c:v>15566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'30_31'!$B$11</c:f>
              <c:strCache>
                <c:ptCount val="1"/>
                <c:pt idx="0">
                  <c:v>K19 Sales C25 750MW (Preferred)</c:v>
                </c:pt>
              </c:strCache>
            </c:strRef>
          </c:tx>
          <c:marker>
            <c:symbol val="square"/>
            <c:size val="5"/>
          </c:marker>
          <c:cat>
            <c:numRef>
              <c:f>'30_31'!$C$5:$AZ$5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'30_31'!$C$11:$AZ$11</c:f>
              <c:numCache>
                <c:formatCode>General</c:formatCode>
                <c:ptCount val="50"/>
                <c:pt idx="0">
                  <c:v>2442</c:v>
                </c:pt>
                <c:pt idx="1">
                  <c:v>2505</c:v>
                </c:pt>
                <c:pt idx="2">
                  <c:v>2299</c:v>
                </c:pt>
                <c:pt idx="3">
                  <c:v>2378</c:v>
                </c:pt>
                <c:pt idx="4">
                  <c:v>2450</c:v>
                </c:pt>
                <c:pt idx="5">
                  <c:v>2490</c:v>
                </c:pt>
                <c:pt idx="6">
                  <c:v>2437</c:v>
                </c:pt>
                <c:pt idx="7">
                  <c:v>2475</c:v>
                </c:pt>
                <c:pt idx="8">
                  <c:v>2538</c:v>
                </c:pt>
                <c:pt idx="9">
                  <c:v>2638</c:v>
                </c:pt>
                <c:pt idx="10">
                  <c:v>2837</c:v>
                </c:pt>
                <c:pt idx="11">
                  <c:v>3097</c:v>
                </c:pt>
                <c:pt idx="12">
                  <c:v>3443</c:v>
                </c:pt>
                <c:pt idx="13">
                  <c:v>3816</c:v>
                </c:pt>
                <c:pt idx="14">
                  <c:v>4273</c:v>
                </c:pt>
                <c:pt idx="15">
                  <c:v>4673</c:v>
                </c:pt>
                <c:pt idx="16">
                  <c:v>5241</c:v>
                </c:pt>
                <c:pt idx="17">
                  <c:v>5975</c:v>
                </c:pt>
                <c:pt idx="18">
                  <c:v>6832</c:v>
                </c:pt>
                <c:pt idx="19">
                  <c:v>7904</c:v>
                </c:pt>
                <c:pt idx="20">
                  <c:v>8194</c:v>
                </c:pt>
                <c:pt idx="21">
                  <c:v>8483</c:v>
                </c:pt>
                <c:pt idx="22">
                  <c:v>8767</c:v>
                </c:pt>
                <c:pt idx="23">
                  <c:v>9052</c:v>
                </c:pt>
                <c:pt idx="24">
                  <c:v>9335</c:v>
                </c:pt>
                <c:pt idx="25">
                  <c:v>9614</c:v>
                </c:pt>
                <c:pt idx="26">
                  <c:v>9891</c:v>
                </c:pt>
                <c:pt idx="27">
                  <c:v>10166</c:v>
                </c:pt>
                <c:pt idx="28">
                  <c:v>10441</c:v>
                </c:pt>
                <c:pt idx="29">
                  <c:v>10716</c:v>
                </c:pt>
                <c:pt idx="30">
                  <c:v>10991</c:v>
                </c:pt>
                <c:pt idx="31">
                  <c:v>11267</c:v>
                </c:pt>
                <c:pt idx="32">
                  <c:v>11542</c:v>
                </c:pt>
                <c:pt idx="33">
                  <c:v>11817</c:v>
                </c:pt>
                <c:pt idx="34">
                  <c:v>12092</c:v>
                </c:pt>
                <c:pt idx="35">
                  <c:v>12361</c:v>
                </c:pt>
                <c:pt idx="36">
                  <c:v>12626</c:v>
                </c:pt>
                <c:pt idx="37">
                  <c:v>12887</c:v>
                </c:pt>
                <c:pt idx="38">
                  <c:v>13147</c:v>
                </c:pt>
                <c:pt idx="39">
                  <c:v>13404</c:v>
                </c:pt>
                <c:pt idx="40">
                  <c:v>13659</c:v>
                </c:pt>
                <c:pt idx="41">
                  <c:v>13909</c:v>
                </c:pt>
                <c:pt idx="42">
                  <c:v>14154</c:v>
                </c:pt>
                <c:pt idx="43">
                  <c:v>14389</c:v>
                </c:pt>
                <c:pt idx="44">
                  <c:v>14620</c:v>
                </c:pt>
                <c:pt idx="45">
                  <c:v>14840</c:v>
                </c:pt>
                <c:pt idx="46">
                  <c:v>15055</c:v>
                </c:pt>
                <c:pt idx="47">
                  <c:v>15266</c:v>
                </c:pt>
                <c:pt idx="48">
                  <c:v>15471</c:v>
                </c:pt>
                <c:pt idx="49">
                  <c:v>15671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'30_31'!$B$12</c:f>
              <c:strCache>
                <c:ptCount val="1"/>
                <c:pt idx="0">
                  <c:v>K19 Imp C31 750 MW</c:v>
                </c:pt>
              </c:strCache>
            </c:strRef>
          </c:tx>
          <c:marker>
            <c:symbol val="none"/>
          </c:marker>
          <c:cat>
            <c:numRef>
              <c:f>'30_31'!$C$5:$AZ$5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'30_31'!$C$12:$AZ$12</c:f>
              <c:numCache>
                <c:formatCode>General</c:formatCode>
                <c:ptCount val="50"/>
                <c:pt idx="0">
                  <c:v>2442</c:v>
                </c:pt>
                <c:pt idx="1">
                  <c:v>2505</c:v>
                </c:pt>
                <c:pt idx="2">
                  <c:v>2298</c:v>
                </c:pt>
                <c:pt idx="3">
                  <c:v>2374</c:v>
                </c:pt>
                <c:pt idx="4">
                  <c:v>2440</c:v>
                </c:pt>
                <c:pt idx="5">
                  <c:v>2479</c:v>
                </c:pt>
                <c:pt idx="6">
                  <c:v>2423</c:v>
                </c:pt>
                <c:pt idx="7">
                  <c:v>2456</c:v>
                </c:pt>
                <c:pt idx="8">
                  <c:v>2499</c:v>
                </c:pt>
                <c:pt idx="9">
                  <c:v>2580</c:v>
                </c:pt>
                <c:pt idx="10">
                  <c:v>2771</c:v>
                </c:pt>
                <c:pt idx="11">
                  <c:v>3013</c:v>
                </c:pt>
                <c:pt idx="12">
                  <c:v>3344</c:v>
                </c:pt>
                <c:pt idx="13">
                  <c:v>3731</c:v>
                </c:pt>
                <c:pt idx="14">
                  <c:v>4237</c:v>
                </c:pt>
                <c:pt idx="15">
                  <c:v>4839</c:v>
                </c:pt>
                <c:pt idx="16">
                  <c:v>5568</c:v>
                </c:pt>
                <c:pt idx="17">
                  <c:v>6422</c:v>
                </c:pt>
                <c:pt idx="18">
                  <c:v>7353</c:v>
                </c:pt>
                <c:pt idx="19">
                  <c:v>8470</c:v>
                </c:pt>
                <c:pt idx="20">
                  <c:v>8775</c:v>
                </c:pt>
                <c:pt idx="21">
                  <c:v>9084</c:v>
                </c:pt>
                <c:pt idx="22">
                  <c:v>9395</c:v>
                </c:pt>
                <c:pt idx="23">
                  <c:v>9705</c:v>
                </c:pt>
                <c:pt idx="24">
                  <c:v>10012</c:v>
                </c:pt>
                <c:pt idx="25">
                  <c:v>10317</c:v>
                </c:pt>
                <c:pt idx="26">
                  <c:v>10618</c:v>
                </c:pt>
                <c:pt idx="27">
                  <c:v>10917</c:v>
                </c:pt>
                <c:pt idx="28">
                  <c:v>11215</c:v>
                </c:pt>
                <c:pt idx="29">
                  <c:v>11513</c:v>
                </c:pt>
                <c:pt idx="30">
                  <c:v>11810</c:v>
                </c:pt>
                <c:pt idx="31">
                  <c:v>12106</c:v>
                </c:pt>
                <c:pt idx="32">
                  <c:v>12402</c:v>
                </c:pt>
                <c:pt idx="33">
                  <c:v>12697</c:v>
                </c:pt>
                <c:pt idx="34">
                  <c:v>12992</c:v>
                </c:pt>
                <c:pt idx="35">
                  <c:v>13278</c:v>
                </c:pt>
                <c:pt idx="36">
                  <c:v>13559</c:v>
                </c:pt>
                <c:pt idx="37">
                  <c:v>13837</c:v>
                </c:pt>
                <c:pt idx="38">
                  <c:v>14110</c:v>
                </c:pt>
                <c:pt idx="39">
                  <c:v>14380</c:v>
                </c:pt>
                <c:pt idx="40">
                  <c:v>14646</c:v>
                </c:pt>
                <c:pt idx="41">
                  <c:v>14908</c:v>
                </c:pt>
                <c:pt idx="42">
                  <c:v>15164</c:v>
                </c:pt>
                <c:pt idx="43">
                  <c:v>15412</c:v>
                </c:pt>
                <c:pt idx="44">
                  <c:v>15655</c:v>
                </c:pt>
                <c:pt idx="45">
                  <c:v>15889</c:v>
                </c:pt>
                <c:pt idx="46">
                  <c:v>16116</c:v>
                </c:pt>
                <c:pt idx="47">
                  <c:v>16338</c:v>
                </c:pt>
                <c:pt idx="48">
                  <c:v>16554</c:v>
                </c:pt>
                <c:pt idx="49">
                  <c:v>16765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215744"/>
        <c:axId val="411217280"/>
      </c:lineChart>
      <c:catAx>
        <c:axId val="41121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1217280"/>
        <c:crosses val="autoZero"/>
        <c:auto val="1"/>
        <c:lblAlgn val="ctr"/>
        <c:lblOffset val="100"/>
        <c:noMultiLvlLbl val="0"/>
      </c:catAx>
      <c:valAx>
        <c:axId val="4112172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$MM</a:t>
                </a:r>
              </a:p>
            </c:rich>
          </c:tx>
          <c:layout/>
          <c:overlay val="0"/>
        </c:title>
        <c:numFmt formatCode="&quot;$&quot;#,##0" sourceLinked="0"/>
        <c:majorTickMark val="out"/>
        <c:minorTickMark val="none"/>
        <c:tickLblPos val="nextTo"/>
        <c:crossAx val="4112157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50-yr NPV of Additional General Consumers' Revenue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'33_37'!$A$5</c:f>
              <c:strCache>
                <c:ptCount val="1"/>
                <c:pt idx="0">
                  <c:v>All Gas (1)</c:v>
                </c:pt>
              </c:strCache>
            </c:strRef>
          </c:tx>
          <c:spPr>
            <a:ln w="28575">
              <a:noFill/>
            </a:ln>
          </c:spPr>
          <c:xVal>
            <c:numRef>
              <c:f>'33_37'!$B$4:$G$4</c:f>
              <c:numCache>
                <c:formatCode>General</c:formatCode>
                <c:ptCount val="6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</c:numCache>
            </c:numRef>
          </c:xVal>
          <c:yVal>
            <c:numRef>
              <c:f>'33_37'!$B$5:$G$5</c:f>
              <c:numCache>
                <c:formatCode>"$"#,##0_);[Red]\("$"#,##0\)</c:formatCode>
                <c:ptCount val="6"/>
                <c:pt idx="0">
                  <c:v>13228.318432112465</c:v>
                </c:pt>
                <c:pt idx="1">
                  <c:v>12407.926427966626</c:v>
                </c:pt>
                <c:pt idx="2">
                  <c:v>11600.095505456924</c:v>
                </c:pt>
                <c:pt idx="3">
                  <c:v>10441.021280149722</c:v>
                </c:pt>
                <c:pt idx="4">
                  <c:v>9770.9616669192546</c:v>
                </c:pt>
                <c:pt idx="5">
                  <c:v>9224.4234309973999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'33_37'!$A$6</c:f>
              <c:strCache>
                <c:ptCount val="1"/>
                <c:pt idx="0">
                  <c:v>K19 Gas 250 MW (4)</c:v>
                </c:pt>
              </c:strCache>
            </c:strRef>
          </c:tx>
          <c:spPr>
            <a:ln w="28575">
              <a:noFill/>
            </a:ln>
          </c:spPr>
          <c:xVal>
            <c:numRef>
              <c:f>'33_37'!$B$4:$G$4</c:f>
              <c:numCache>
                <c:formatCode>General</c:formatCode>
                <c:ptCount val="6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</c:numCache>
            </c:numRef>
          </c:xVal>
          <c:yVal>
            <c:numRef>
              <c:f>'33_37'!$B$6:$G$6</c:f>
              <c:numCache>
                <c:formatCode>"$"#,##0_);[Red]\("$"#,##0\)</c:formatCode>
                <c:ptCount val="6"/>
                <c:pt idx="0">
                  <c:v>12971.270150570315</c:v>
                </c:pt>
                <c:pt idx="1">
                  <c:v>11889.512581850484</c:v>
                </c:pt>
                <c:pt idx="2">
                  <c:v>10867.622359153327</c:v>
                </c:pt>
                <c:pt idx="3">
                  <c:v>9418.5769295570281</c:v>
                </c:pt>
                <c:pt idx="4">
                  <c:v>8617.9518462751857</c:v>
                </c:pt>
                <c:pt idx="5">
                  <c:v>7985.6081916874109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'33_37'!$A$7</c:f>
              <c:strCache>
                <c:ptCount val="1"/>
                <c:pt idx="0">
                  <c:v>K22 Gas (2)</c:v>
                </c:pt>
              </c:strCache>
            </c:strRef>
          </c:tx>
          <c:spPr>
            <a:ln w="28575">
              <a:noFill/>
            </a:ln>
          </c:spPr>
          <c:xVal>
            <c:numRef>
              <c:f>'33_37'!$B$4:$G$4</c:f>
              <c:numCache>
                <c:formatCode>General</c:formatCode>
                <c:ptCount val="6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</c:numCache>
            </c:numRef>
          </c:xVal>
          <c:yVal>
            <c:numRef>
              <c:f>'33_37'!$B$7:$G$7</c:f>
              <c:numCache>
                <c:formatCode>"$"#,##0_);[Red]\("$"#,##0\)</c:formatCode>
                <c:ptCount val="6"/>
                <c:pt idx="0">
                  <c:v>12667.679630722465</c:v>
                </c:pt>
                <c:pt idx="1">
                  <c:v>12192.422252133141</c:v>
                </c:pt>
                <c:pt idx="2">
                  <c:v>11211.701470220558</c:v>
                </c:pt>
                <c:pt idx="3">
                  <c:v>9845.3785580099175</c:v>
                </c:pt>
                <c:pt idx="4">
                  <c:v>8961.6487124872074</c:v>
                </c:pt>
                <c:pt idx="5">
                  <c:v>8189.4297721913026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'33_37'!$A$8</c:f>
              <c:strCache>
                <c:ptCount val="1"/>
                <c:pt idx="0">
                  <c:v>K19 Gas 750 (6)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7"/>
            <c:spPr>
              <a:ln w="19050">
                <a:solidFill>
                  <a:schemeClr val="accent6">
                    <a:lumMod val="75000"/>
                  </a:schemeClr>
                </a:solidFill>
              </a:ln>
            </c:spPr>
          </c:marker>
          <c:xVal>
            <c:numRef>
              <c:f>'33_37'!$B$4:$G$4</c:f>
              <c:numCache>
                <c:formatCode>General</c:formatCode>
                <c:ptCount val="6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</c:numCache>
            </c:numRef>
          </c:xVal>
          <c:yVal>
            <c:numRef>
              <c:f>'33_37'!$B$8:$G$8</c:f>
              <c:numCache>
                <c:formatCode>"$"#,##0_);[Red]\("$"#,##0\)</c:formatCode>
                <c:ptCount val="6"/>
                <c:pt idx="0">
                  <c:v>13216.231567923791</c:v>
                </c:pt>
                <c:pt idx="1">
                  <c:v>12147.534184944421</c:v>
                </c:pt>
                <c:pt idx="2">
                  <c:v>11022.622204746525</c:v>
                </c:pt>
                <c:pt idx="3">
                  <c:v>9550.1576646556114</c:v>
                </c:pt>
                <c:pt idx="4">
                  <c:v>8722.3409199548805</c:v>
                </c:pt>
                <c:pt idx="5">
                  <c:v>8024.1416597830812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'33_37'!$A$9</c:f>
              <c:strCache>
                <c:ptCount val="1"/>
                <c:pt idx="0">
                  <c:v>K19 Sales C25 750MW (Preferred)</c:v>
                </c:pt>
              </c:strCache>
            </c:strRef>
          </c:tx>
          <c:spPr>
            <a:ln w="28575">
              <a:noFill/>
            </a:ln>
          </c:spPr>
          <c:xVal>
            <c:numRef>
              <c:f>'33_37'!$B$4:$G$4</c:f>
              <c:numCache>
                <c:formatCode>General</c:formatCode>
                <c:ptCount val="6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</c:numCache>
            </c:numRef>
          </c:xVal>
          <c:yVal>
            <c:numRef>
              <c:f>'33_37'!$B$9:$G$9</c:f>
              <c:numCache>
                <c:formatCode>"$"#,##0_);[Red]\("$"#,##0\)</c:formatCode>
                <c:ptCount val="6"/>
                <c:pt idx="0">
                  <c:v>12886.509455184876</c:v>
                </c:pt>
                <c:pt idx="1">
                  <c:v>12662.231018504439</c:v>
                </c:pt>
                <c:pt idx="2">
                  <c:v>11279.084433316182</c:v>
                </c:pt>
                <c:pt idx="3">
                  <c:v>8923.4647560679896</c:v>
                </c:pt>
                <c:pt idx="4">
                  <c:v>7694.4485088241609</c:v>
                </c:pt>
                <c:pt idx="5">
                  <c:v>6810.2610173888388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528576"/>
        <c:axId val="411551232"/>
      </c:scatterChart>
      <c:valAx>
        <c:axId val="411528576"/>
        <c:scaling>
          <c:orientation val="minMax"/>
          <c:max val="206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Target Year for 75% debt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11551232"/>
        <c:crosses val="autoZero"/>
        <c:crossBetween val="midCat"/>
      </c:valAx>
      <c:valAx>
        <c:axId val="411551232"/>
        <c:scaling>
          <c:orientation val="minMax"/>
          <c:max val="14000"/>
          <c:min val="6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NPV ($MM)</a:t>
                </a:r>
              </a:p>
            </c:rich>
          </c:tx>
          <c:layout/>
          <c:overlay val="0"/>
        </c:title>
        <c:numFmt formatCode="&quot;$&quot;#,##0_);[Red]\(&quot;$&quot;#,##0\)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11528576"/>
        <c:crosses val="autoZero"/>
        <c:crossBetween val="midCat"/>
      </c:valAx>
    </c:plotArea>
    <c:legend>
      <c:legendPos val="b"/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2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5398018051211829"/>
          <c:y val="5.3201717768646906E-2"/>
          <c:w val="0.80194383438839989"/>
          <c:h val="0.74627269304434674"/>
        </c:manualLayout>
      </c:layout>
      <c:scatterChart>
        <c:scatterStyle val="lineMarker"/>
        <c:varyColors val="0"/>
        <c:ser>
          <c:idx val="0"/>
          <c:order val="0"/>
          <c:tx>
            <c:strRef>
              <c:f>'33_37'!$A$20</c:f>
              <c:strCache>
                <c:ptCount val="1"/>
                <c:pt idx="0">
                  <c:v>All Gas (1)</c:v>
                </c:pt>
              </c:strCache>
            </c:strRef>
          </c:tx>
          <c:spPr>
            <a:ln w="28575">
              <a:noFill/>
            </a:ln>
          </c:spPr>
          <c:xVal>
            <c:numRef>
              <c:f>'33_37'!$B$19:$G$19</c:f>
              <c:numCache>
                <c:formatCode>General</c:formatCode>
                <c:ptCount val="6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</c:numCache>
            </c:numRef>
          </c:xVal>
          <c:yVal>
            <c:numRef>
              <c:f>'33_37'!$B$20:$G$20</c:f>
              <c:numCache>
                <c:formatCode>0.0%</c:formatCode>
                <c:ptCount val="6"/>
                <c:pt idx="0">
                  <c:v>0.12125975398212779</c:v>
                </c:pt>
                <c:pt idx="1">
                  <c:v>5.84421165842514E-2</c:v>
                </c:pt>
                <c:pt idx="2">
                  <c:v>3.9196812268177346E-2</c:v>
                </c:pt>
                <c:pt idx="3">
                  <c:v>2.6340775078557737E-2</c:v>
                </c:pt>
                <c:pt idx="4">
                  <c:v>2.3386357669145815E-2</c:v>
                </c:pt>
                <c:pt idx="5">
                  <c:v>2.1828726063261888E-2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'33_37'!$A$21</c:f>
              <c:strCache>
                <c:ptCount val="1"/>
                <c:pt idx="0">
                  <c:v>K19 Gas 250 MW (4)</c:v>
                </c:pt>
              </c:strCache>
            </c:strRef>
          </c:tx>
          <c:spPr>
            <a:ln w="28575">
              <a:noFill/>
            </a:ln>
          </c:spPr>
          <c:xVal>
            <c:numRef>
              <c:f>'33_37'!$B$19:$G$19</c:f>
              <c:numCache>
                <c:formatCode>General</c:formatCode>
                <c:ptCount val="6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</c:numCache>
            </c:numRef>
          </c:xVal>
          <c:yVal>
            <c:numRef>
              <c:f>'33_37'!$B$21:$G$21</c:f>
              <c:numCache>
                <c:formatCode>0.0%</c:formatCode>
                <c:ptCount val="6"/>
                <c:pt idx="0">
                  <c:v>0.13648884687545143</c:v>
                </c:pt>
                <c:pt idx="1">
                  <c:v>6.1621261399074485E-2</c:v>
                </c:pt>
                <c:pt idx="2">
                  <c:v>3.9485476527850102E-2</c:v>
                </c:pt>
                <c:pt idx="3">
                  <c:v>2.4643105077697791E-2</c:v>
                </c:pt>
                <c:pt idx="4">
                  <c:v>2.1126597328548415E-2</c:v>
                </c:pt>
                <c:pt idx="5">
                  <c:v>1.9294886848298727E-2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'33_37'!$A$22</c:f>
              <c:strCache>
                <c:ptCount val="1"/>
                <c:pt idx="0">
                  <c:v>K22 Gas (2)</c:v>
                </c:pt>
              </c:strCache>
            </c:strRef>
          </c:tx>
          <c:spPr>
            <a:ln w="28575">
              <a:noFill/>
            </a:ln>
          </c:spPr>
          <c:xVal>
            <c:numRef>
              <c:f>'33_37'!$B$19:$G$19</c:f>
              <c:numCache>
                <c:formatCode>General</c:formatCode>
                <c:ptCount val="6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</c:numCache>
            </c:numRef>
          </c:xVal>
          <c:yVal>
            <c:numRef>
              <c:f>'33_37'!$B$22:$G$22</c:f>
              <c:numCache>
                <c:formatCode>0.0%</c:formatCode>
                <c:ptCount val="6"/>
                <c:pt idx="0">
                  <c:v>0.11514666853077477</c:v>
                </c:pt>
                <c:pt idx="1">
                  <c:v>5.9928269249494161E-2</c:v>
                </c:pt>
                <c:pt idx="2">
                  <c:v>3.9676632495500873E-2</c:v>
                </c:pt>
                <c:pt idx="3">
                  <c:v>2.59114296185699E-2</c:v>
                </c:pt>
                <c:pt idx="4">
                  <c:v>2.2041196849496368E-2</c:v>
                </c:pt>
                <c:pt idx="5">
                  <c:v>1.9747997214192025E-2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'33_37'!$A$23</c:f>
              <c:strCache>
                <c:ptCount val="1"/>
                <c:pt idx="0">
                  <c:v>K19 Gas 750 (6)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7"/>
            <c:spPr>
              <a:ln w="22225">
                <a:solidFill>
                  <a:schemeClr val="accent6"/>
                </a:solidFill>
              </a:ln>
            </c:spPr>
          </c:marker>
          <c:xVal>
            <c:numRef>
              <c:f>'33_37'!$B$19:$G$19</c:f>
              <c:numCache>
                <c:formatCode>General</c:formatCode>
                <c:ptCount val="6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</c:numCache>
            </c:numRef>
          </c:xVal>
          <c:yVal>
            <c:numRef>
              <c:f>'33_37'!$B$23:$G$23</c:f>
              <c:numCache>
                <c:formatCode>0.0%</c:formatCode>
                <c:ptCount val="6"/>
                <c:pt idx="0">
                  <c:v>0.13773179486246023</c:v>
                </c:pt>
                <c:pt idx="1">
                  <c:v>6.3959657431065048E-2</c:v>
                </c:pt>
                <c:pt idx="2">
                  <c:v>4.0194391623957063E-2</c:v>
                </c:pt>
                <c:pt idx="3">
                  <c:v>2.5167972539001549E-2</c:v>
                </c:pt>
                <c:pt idx="4">
                  <c:v>2.1429988606008064E-2</c:v>
                </c:pt>
                <c:pt idx="5">
                  <c:v>1.9385463627524139E-2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'33_37'!$A$24</c:f>
              <c:strCache>
                <c:ptCount val="1"/>
                <c:pt idx="0">
                  <c:v>K19 Sales C25 750MW (Preferred)</c:v>
                </c:pt>
              </c:strCache>
            </c:strRef>
          </c:tx>
          <c:spPr>
            <a:ln w="28575">
              <a:noFill/>
            </a:ln>
          </c:spPr>
          <c:xVal>
            <c:numRef>
              <c:f>'33_37'!$B$19:$G$19</c:f>
              <c:numCache>
                <c:formatCode>General</c:formatCode>
                <c:ptCount val="6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</c:numCache>
            </c:numRef>
          </c:xVal>
          <c:yVal>
            <c:numRef>
              <c:f>'33_37'!$B$24:$G$24</c:f>
              <c:numCache>
                <c:formatCode>0.0%</c:formatCode>
                <c:ptCount val="6"/>
                <c:pt idx="0">
                  <c:v>0.13859677008473906</c:v>
                </c:pt>
                <c:pt idx="1">
                  <c:v>7.2745098588857915E-2</c:v>
                </c:pt>
                <c:pt idx="2">
                  <c:v>4.6601489195829751E-2</c:v>
                </c:pt>
                <c:pt idx="3">
                  <c:v>2.6268105413576624E-2</c:v>
                </c:pt>
                <c:pt idx="4">
                  <c:v>2.0229592215961163E-2</c:v>
                </c:pt>
                <c:pt idx="5">
                  <c:v>1.7347949443991605E-2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588480"/>
        <c:axId val="411594752"/>
      </c:scatterChart>
      <c:valAx>
        <c:axId val="411588480"/>
        <c:scaling>
          <c:orientation val="minMax"/>
          <c:max val="2060"/>
          <c:min val="201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Target Year for 75% debt</a:t>
                </a:r>
              </a:p>
            </c:rich>
          </c:tx>
          <c:layout>
            <c:manualLayout>
              <c:xMode val="edge"/>
              <c:yMode val="edge"/>
              <c:x val="0.38195850716304114"/>
              <c:y val="0.8541245545969956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11594752"/>
        <c:crosses val="autoZero"/>
        <c:crossBetween val="midCat"/>
      </c:valAx>
      <c:valAx>
        <c:axId val="4115947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Even-Annual Rate Increase to Reach 75% d/e 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411588480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18208347597523544"/>
          <c:y val="0.90161769279879511"/>
          <c:w val="0.70491766419291757"/>
          <c:h val="9.8382307201204833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8921551063866823"/>
          <c:y val="8.5779070147351907E-2"/>
          <c:w val="0.76438265551835582"/>
          <c:h val="0.76133498872806871"/>
        </c:manualLayout>
      </c:layout>
      <c:scatterChart>
        <c:scatterStyle val="lineMarker"/>
        <c:varyColors val="0"/>
        <c:ser>
          <c:idx val="0"/>
          <c:order val="0"/>
          <c:tx>
            <c:strRef>
              <c:f>'33_37'!$A$28</c:f>
              <c:strCache>
                <c:ptCount val="1"/>
                <c:pt idx="0">
                  <c:v>All Gas (1)</c:v>
                </c:pt>
              </c:strCache>
            </c:strRef>
          </c:tx>
          <c:spPr>
            <a:ln w="28575">
              <a:noFill/>
            </a:ln>
          </c:spPr>
          <c:xVal>
            <c:numRef>
              <c:f>'33_37'!$B$27:$G$27</c:f>
              <c:numCache>
                <c:formatCode>General</c:formatCode>
                <c:ptCount val="6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</c:numCache>
            </c:numRef>
          </c:xVal>
          <c:yVal>
            <c:numRef>
              <c:f>'33_37'!$B$28:$G$28</c:f>
              <c:numCache>
                <c:formatCode>0.0%</c:formatCode>
                <c:ptCount val="6"/>
                <c:pt idx="0">
                  <c:v>-1.7337016102611263E-2</c:v>
                </c:pt>
                <c:pt idx="1">
                  <c:v>-1.4302982004606515E-2</c:v>
                </c:pt>
                <c:pt idx="2">
                  <c:v>-7.4046769276524052E-3</c:v>
                </c:pt>
                <c:pt idx="3">
                  <c:v>7.2669664981112742E-5</c:v>
                </c:pt>
                <c:pt idx="4">
                  <c:v>3.1567654531846519E-3</c:v>
                </c:pt>
                <c:pt idx="5">
                  <c:v>4.4807766192702832E-3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'33_37'!$A$29</c:f>
              <c:strCache>
                <c:ptCount val="1"/>
                <c:pt idx="0">
                  <c:v>K19 Gas 250 MW (4)</c:v>
                </c:pt>
              </c:strCache>
            </c:strRef>
          </c:tx>
          <c:spPr>
            <a:ln w="28575">
              <a:noFill/>
            </a:ln>
          </c:spPr>
          <c:xVal>
            <c:numRef>
              <c:f>'33_37'!$B$27:$G$27</c:f>
              <c:numCache>
                <c:formatCode>General</c:formatCode>
                <c:ptCount val="6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</c:numCache>
            </c:numRef>
          </c:xVal>
          <c:yVal>
            <c:numRef>
              <c:f>'33_37'!$B$29:$G$29</c:f>
              <c:numCache>
                <c:formatCode>0.0%</c:formatCode>
                <c:ptCount val="6"/>
                <c:pt idx="0">
                  <c:v>-2.1079232092876266E-3</c:v>
                </c:pt>
                <c:pt idx="1">
                  <c:v>-1.112383718978343E-2</c:v>
                </c:pt>
                <c:pt idx="2">
                  <c:v>-7.1160126679796487E-3</c:v>
                </c:pt>
                <c:pt idx="3">
                  <c:v>-1.6250003358788331E-3</c:v>
                </c:pt>
                <c:pt idx="4">
                  <c:v>8.9700511258725135E-4</c:v>
                </c:pt>
                <c:pt idx="5">
                  <c:v>1.9469374043071218E-3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'33_37'!$A$30</c:f>
              <c:strCache>
                <c:ptCount val="1"/>
                <c:pt idx="0">
                  <c:v>K22 Gas (2)</c:v>
                </c:pt>
              </c:strCache>
            </c:strRef>
          </c:tx>
          <c:spPr>
            <a:ln w="28575">
              <a:noFill/>
            </a:ln>
          </c:spPr>
          <c:xVal>
            <c:numRef>
              <c:f>'33_37'!$B$27:$G$27</c:f>
              <c:numCache>
                <c:formatCode>General</c:formatCode>
                <c:ptCount val="6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</c:numCache>
            </c:numRef>
          </c:xVal>
          <c:yVal>
            <c:numRef>
              <c:f>'33_37'!$B$30:$G$30</c:f>
              <c:numCache>
                <c:formatCode>0.0%</c:formatCode>
                <c:ptCount val="6"/>
                <c:pt idx="0">
                  <c:v>-2.3450101553964292E-2</c:v>
                </c:pt>
                <c:pt idx="1">
                  <c:v>-1.2816829339363754E-2</c:v>
                </c:pt>
                <c:pt idx="2">
                  <c:v>-6.9248567003288783E-3</c:v>
                </c:pt>
                <c:pt idx="3">
                  <c:v>-3.5667579500672439E-4</c:v>
                </c:pt>
                <c:pt idx="4">
                  <c:v>1.8116046335352048E-3</c:v>
                </c:pt>
                <c:pt idx="5">
                  <c:v>2.4000477702004197E-3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'33_37'!$A$31</c:f>
              <c:strCache>
                <c:ptCount val="1"/>
                <c:pt idx="0">
                  <c:v>K19 Gas 750 (6)</c:v>
                </c:pt>
              </c:strCache>
            </c:strRef>
          </c:tx>
          <c:spPr>
            <a:ln w="28575">
              <a:noFill/>
            </a:ln>
          </c:spPr>
          <c:xVal>
            <c:numRef>
              <c:f>'33_37'!$B$27:$G$27</c:f>
              <c:numCache>
                <c:formatCode>General</c:formatCode>
                <c:ptCount val="6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</c:numCache>
            </c:numRef>
          </c:xVal>
          <c:yVal>
            <c:numRef>
              <c:f>'33_37'!$B$31:$G$31</c:f>
              <c:numCache>
                <c:formatCode>0.0%</c:formatCode>
                <c:ptCount val="6"/>
                <c:pt idx="0">
                  <c:v>-8.6497522227882429E-4</c:v>
                </c:pt>
                <c:pt idx="1">
                  <c:v>-8.7854411577928671E-3</c:v>
                </c:pt>
                <c:pt idx="2">
                  <c:v>-6.4070975718726886E-3</c:v>
                </c:pt>
                <c:pt idx="3">
                  <c:v>-1.1001328745750757E-3</c:v>
                </c:pt>
                <c:pt idx="4">
                  <c:v>1.2003963900469004E-3</c:v>
                </c:pt>
                <c:pt idx="5">
                  <c:v>2.0375141835325336E-3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904640"/>
        <c:axId val="411910912"/>
      </c:scatterChart>
      <c:valAx>
        <c:axId val="411904640"/>
        <c:scaling>
          <c:orientation val="minMax"/>
          <c:max val="2060"/>
          <c:min val="2015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Target Year for 75% debt</a:t>
                </a:r>
              </a:p>
            </c:rich>
          </c:tx>
          <c:layout>
            <c:manualLayout>
              <c:xMode val="edge"/>
              <c:yMode val="edge"/>
              <c:x val="0.40168896473892179"/>
              <c:y val="0.8526582306109866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11910912"/>
        <c:crosses val="autoZero"/>
        <c:crossBetween val="midCat"/>
      </c:valAx>
      <c:valAx>
        <c:axId val="4119109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Even-Annual Rate Increase to Reach 75% d/e - Difference from Preferred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11904640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15154517444862864"/>
          <c:y val="0.89326807122082708"/>
          <c:w val="0.74296588054054991"/>
          <c:h val="5.6835878883122977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2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'33_37'!$A$13</c:f>
              <c:strCache>
                <c:ptCount val="1"/>
                <c:pt idx="0">
                  <c:v>All Gas (1)</c:v>
                </c:pt>
              </c:strCache>
            </c:strRef>
          </c:tx>
          <c:spPr>
            <a:ln w="28575">
              <a:noFill/>
            </a:ln>
          </c:spPr>
          <c:xVal>
            <c:numRef>
              <c:f>'33_37'!$B$12:$G$12</c:f>
              <c:numCache>
                <c:formatCode>General</c:formatCode>
                <c:ptCount val="6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</c:numCache>
            </c:numRef>
          </c:xVal>
          <c:yVal>
            <c:numRef>
              <c:f>'33_37'!$B$13:$G$13</c:f>
              <c:numCache>
                <c:formatCode>"$"#,##0_);[Red]\("$"#,##0\)</c:formatCode>
                <c:ptCount val="6"/>
                <c:pt idx="0">
                  <c:v>341.80897692758845</c:v>
                </c:pt>
                <c:pt idx="1">
                  <c:v>-254.30459053781306</c:v>
                </c:pt>
                <c:pt idx="2">
                  <c:v>321.01107214074182</c:v>
                </c:pt>
                <c:pt idx="3">
                  <c:v>1517.5565240817323</c:v>
                </c:pt>
                <c:pt idx="4">
                  <c:v>2076.5131580950938</c:v>
                </c:pt>
                <c:pt idx="5">
                  <c:v>2414.1624136085611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'33_37'!$A$14</c:f>
              <c:strCache>
                <c:ptCount val="1"/>
                <c:pt idx="0">
                  <c:v>K19 Gas 250 MW (4)</c:v>
                </c:pt>
              </c:strCache>
            </c:strRef>
          </c:tx>
          <c:spPr>
            <a:ln w="28575">
              <a:noFill/>
            </a:ln>
          </c:spPr>
          <c:xVal>
            <c:numRef>
              <c:f>'33_37'!$B$12:$G$12</c:f>
              <c:numCache>
                <c:formatCode>General</c:formatCode>
                <c:ptCount val="6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</c:numCache>
            </c:numRef>
          </c:xVal>
          <c:yVal>
            <c:numRef>
              <c:f>'33_37'!$B$14:$G$14</c:f>
              <c:numCache>
                <c:formatCode>"$"#,##0_);[Red]\("$"#,##0\)</c:formatCode>
                <c:ptCount val="6"/>
                <c:pt idx="0">
                  <c:v>84.760695385439249</c:v>
                </c:pt>
                <c:pt idx="1">
                  <c:v>-772.718436653955</c:v>
                </c:pt>
                <c:pt idx="2">
                  <c:v>-411.46207416285506</c:v>
                </c:pt>
                <c:pt idx="3">
                  <c:v>495.11217348903847</c:v>
                </c:pt>
                <c:pt idx="4">
                  <c:v>923.50333745102489</c:v>
                </c:pt>
                <c:pt idx="5">
                  <c:v>1175.3471742985721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'33_37'!$A$15</c:f>
              <c:strCache>
                <c:ptCount val="1"/>
                <c:pt idx="0">
                  <c:v>K22 Gas (2)</c:v>
                </c:pt>
              </c:strCache>
            </c:strRef>
          </c:tx>
          <c:spPr>
            <a:ln w="28575">
              <a:noFill/>
            </a:ln>
          </c:spPr>
          <c:dPt>
            <c:idx val="0"/>
            <c:bubble3D val="0"/>
          </c:dPt>
          <c:xVal>
            <c:numRef>
              <c:f>'33_37'!$B$12:$G$12</c:f>
              <c:numCache>
                <c:formatCode>General</c:formatCode>
                <c:ptCount val="6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</c:numCache>
            </c:numRef>
          </c:xVal>
          <c:yVal>
            <c:numRef>
              <c:f>'33_37'!$B$15:$G$15</c:f>
              <c:numCache>
                <c:formatCode>"$"#,##0_);[Red]\("$"#,##0\)</c:formatCode>
                <c:ptCount val="6"/>
                <c:pt idx="0">
                  <c:v>-218.82982446241112</c:v>
                </c:pt>
                <c:pt idx="1">
                  <c:v>-469.80876637129768</c:v>
                </c:pt>
                <c:pt idx="2">
                  <c:v>-67.382963095624291</c:v>
                </c:pt>
                <c:pt idx="3">
                  <c:v>921.91380194192789</c:v>
                </c:pt>
                <c:pt idx="4">
                  <c:v>1267.2002036630465</c:v>
                </c:pt>
                <c:pt idx="5">
                  <c:v>1379.1687548024638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'33_37'!$A$16</c:f>
              <c:strCache>
                <c:ptCount val="1"/>
                <c:pt idx="0">
                  <c:v>K19 Gas 750 (6)</c:v>
                </c:pt>
              </c:strCache>
            </c:strRef>
          </c:tx>
          <c:spPr>
            <a:ln w="28575">
              <a:noFill/>
            </a:ln>
          </c:spPr>
          <c:xVal>
            <c:numRef>
              <c:f>'33_37'!$B$12:$G$12</c:f>
              <c:numCache>
                <c:formatCode>General</c:formatCode>
                <c:ptCount val="6"/>
                <c:pt idx="0">
                  <c:v>2020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</c:numCache>
            </c:numRef>
          </c:xVal>
          <c:yVal>
            <c:numRef>
              <c:f>'33_37'!$B$16:$G$16</c:f>
              <c:numCache>
                <c:formatCode>"$"#,##0_);[Red]\("$"#,##0\)</c:formatCode>
                <c:ptCount val="6"/>
                <c:pt idx="0">
                  <c:v>329.7221127389148</c:v>
                </c:pt>
                <c:pt idx="1">
                  <c:v>-514.69683356001769</c:v>
                </c:pt>
                <c:pt idx="2">
                  <c:v>-256.46222856965687</c:v>
                </c:pt>
                <c:pt idx="3">
                  <c:v>626.69290858762179</c:v>
                </c:pt>
                <c:pt idx="4">
                  <c:v>1027.8924111307197</c:v>
                </c:pt>
                <c:pt idx="5">
                  <c:v>1213.8806423942424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950464"/>
        <c:axId val="412026368"/>
      </c:scatterChart>
      <c:valAx>
        <c:axId val="411950464"/>
        <c:scaling>
          <c:orientation val="minMax"/>
          <c:max val="206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Target Year for 75% debt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412026368"/>
        <c:crosses val="autoZero"/>
        <c:crossBetween val="midCat"/>
      </c:valAx>
      <c:valAx>
        <c:axId val="4120263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NPV Difference ($MM)</a:t>
                </a:r>
              </a:p>
            </c:rich>
          </c:tx>
          <c:layout/>
          <c:overlay val="0"/>
        </c:title>
        <c:numFmt formatCode="&quot;$&quot;#,##0_);[Red]\(&quot;$&quot;#,##0\)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11950464"/>
        <c:crosses val="autoZero"/>
        <c:crossBetween val="midCat"/>
      </c:valAx>
    </c:plotArea>
    <c:legend>
      <c:legendPos val="b"/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2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'33_37'!$B$35</c:f>
              <c:strCache>
                <c:ptCount val="1"/>
                <c:pt idx="0">
                  <c:v>1.2 int cov ratio</c:v>
                </c:pt>
              </c:strCache>
            </c:strRef>
          </c:tx>
          <c:invertIfNegative val="0"/>
          <c:cat>
            <c:strRef>
              <c:f>'33_37'!$A$36:$A$40</c:f>
              <c:strCache>
                <c:ptCount val="5"/>
                <c:pt idx="0">
                  <c:v>All Gas (1)</c:v>
                </c:pt>
                <c:pt idx="1">
                  <c:v>K19 Gas 250 MW (4)</c:v>
                </c:pt>
                <c:pt idx="2">
                  <c:v>K22 Gas (2)</c:v>
                </c:pt>
                <c:pt idx="3">
                  <c:v>K19 Gas 750 (6)</c:v>
                </c:pt>
                <c:pt idx="4">
                  <c:v>K19 Sales C25 750MW (Preferred)</c:v>
                </c:pt>
              </c:strCache>
            </c:strRef>
          </c:cat>
          <c:val>
            <c:numRef>
              <c:f>'33_37'!$B$36:$B$40</c:f>
              <c:numCache>
                <c:formatCode>"$"#,##0_);[Red]\("$"#,##0\)</c:formatCode>
                <c:ptCount val="5"/>
                <c:pt idx="0">
                  <c:v>11206.50468730441</c:v>
                </c:pt>
                <c:pt idx="1">
                  <c:v>10441.391120049144</c:v>
                </c:pt>
                <c:pt idx="2">
                  <c:v>10827.151653783943</c:v>
                </c:pt>
                <c:pt idx="3">
                  <c:v>10617.183541719518</c:v>
                </c:pt>
                <c:pt idx="4">
                  <c:v>10594.500568802268</c:v>
                </c:pt>
              </c:numCache>
            </c:numRef>
          </c:val>
        </c:ser>
        <c:ser>
          <c:idx val="1"/>
          <c:order val="1"/>
          <c:tx>
            <c:strRef>
              <c:f>'33_37'!$C$35</c:f>
              <c:strCache>
                <c:ptCount val="1"/>
                <c:pt idx="0">
                  <c:v>1.5 int cov ratio</c:v>
                </c:pt>
              </c:strCache>
            </c:strRef>
          </c:tx>
          <c:invertIfNegative val="0"/>
          <c:cat>
            <c:strRef>
              <c:f>'33_37'!$A$36:$A$40</c:f>
              <c:strCache>
                <c:ptCount val="5"/>
                <c:pt idx="0">
                  <c:v>All Gas (1)</c:v>
                </c:pt>
                <c:pt idx="1">
                  <c:v>K19 Gas 250 MW (4)</c:v>
                </c:pt>
                <c:pt idx="2">
                  <c:v>K22 Gas (2)</c:v>
                </c:pt>
                <c:pt idx="3">
                  <c:v>K19 Gas 750 (6)</c:v>
                </c:pt>
                <c:pt idx="4">
                  <c:v>K19 Sales C25 750MW (Preferred)</c:v>
                </c:pt>
              </c:strCache>
            </c:strRef>
          </c:cat>
          <c:val>
            <c:numRef>
              <c:f>'33_37'!$C$36:$C$40</c:f>
              <c:numCache>
                <c:formatCode>"$"#,##0_);[Red]\("$"#,##0\)</c:formatCode>
                <c:ptCount val="5"/>
                <c:pt idx="0">
                  <c:v>12118.38754651646</c:v>
                </c:pt>
                <c:pt idx="1">
                  <c:v>11493.560433744005</c:v>
                </c:pt>
                <c:pt idx="2">
                  <c:v>11914.371826968134</c:v>
                </c:pt>
                <c:pt idx="3">
                  <c:v>11666.54696609928</c:v>
                </c:pt>
                <c:pt idx="4">
                  <c:v>11880.954057767804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043904"/>
        <c:axId val="412070272"/>
      </c:barChart>
      <c:catAx>
        <c:axId val="412043904"/>
        <c:scaling>
          <c:orientation val="minMax"/>
        </c:scaling>
        <c:delete val="0"/>
        <c:axPos val="b"/>
        <c:majorTickMark val="out"/>
        <c:minorTickMark val="none"/>
        <c:tickLblPos val="nextTo"/>
        <c:crossAx val="412070272"/>
        <c:crosses val="autoZero"/>
        <c:auto val="1"/>
        <c:lblAlgn val="ctr"/>
        <c:lblOffset val="100"/>
        <c:noMultiLvlLbl val="0"/>
      </c:catAx>
      <c:valAx>
        <c:axId val="412070272"/>
        <c:scaling>
          <c:orientation val="minMax"/>
        </c:scaling>
        <c:delete val="0"/>
        <c:axPos val="l"/>
        <c:majorGridlines/>
        <c:numFmt formatCode="&quot;$&quot;#,##0_);[Red]\(&quot;$&quot;#,##0\)" sourceLinked="1"/>
        <c:majorTickMark val="out"/>
        <c:minorTickMark val="none"/>
        <c:tickLblPos val="nextTo"/>
        <c:crossAx val="4120439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'33_37'!$B$43</c:f>
              <c:strCache>
                <c:ptCount val="1"/>
                <c:pt idx="0">
                  <c:v>1.2 int cov ratio</c:v>
                </c:pt>
              </c:strCache>
            </c:strRef>
          </c:tx>
          <c:invertIfNegative val="0"/>
          <c:cat>
            <c:strRef>
              <c:f>'33_37'!$A$44:$A$47</c:f>
              <c:strCache>
                <c:ptCount val="4"/>
                <c:pt idx="0">
                  <c:v>All Gas (1)</c:v>
                </c:pt>
                <c:pt idx="1">
                  <c:v>K19 Gas 250 MW (4)</c:v>
                </c:pt>
                <c:pt idx="2">
                  <c:v>K22 Gas (2)</c:v>
                </c:pt>
                <c:pt idx="3">
                  <c:v>K19 Gas 750 (6)</c:v>
                </c:pt>
              </c:strCache>
            </c:strRef>
          </c:cat>
          <c:val>
            <c:numRef>
              <c:f>'33_37'!$B$44:$B$47</c:f>
              <c:numCache>
                <c:formatCode>"$"#,##0_);[Red]\("$"#,##0\)</c:formatCode>
                <c:ptCount val="4"/>
                <c:pt idx="0">
                  <c:v>612.00411850214186</c:v>
                </c:pt>
                <c:pt idx="1">
                  <c:v>-153.10944875312452</c:v>
                </c:pt>
                <c:pt idx="2">
                  <c:v>232.65108498167501</c:v>
                </c:pt>
                <c:pt idx="3">
                  <c:v>22.682972917249572</c:v>
                </c:pt>
              </c:numCache>
            </c:numRef>
          </c:val>
        </c:ser>
        <c:ser>
          <c:idx val="1"/>
          <c:order val="1"/>
          <c:tx>
            <c:strRef>
              <c:f>'33_37'!$C$43</c:f>
              <c:strCache>
                <c:ptCount val="1"/>
                <c:pt idx="0">
                  <c:v>1.5 int cov ratio</c:v>
                </c:pt>
              </c:strCache>
            </c:strRef>
          </c:tx>
          <c:invertIfNegative val="0"/>
          <c:cat>
            <c:strRef>
              <c:f>'33_37'!$A$44:$A$47</c:f>
              <c:strCache>
                <c:ptCount val="4"/>
                <c:pt idx="0">
                  <c:v>All Gas (1)</c:v>
                </c:pt>
                <c:pt idx="1">
                  <c:v>K19 Gas 250 MW (4)</c:v>
                </c:pt>
                <c:pt idx="2">
                  <c:v>K22 Gas (2)</c:v>
                </c:pt>
                <c:pt idx="3">
                  <c:v>K19 Gas 750 (6)</c:v>
                </c:pt>
              </c:strCache>
            </c:strRef>
          </c:cat>
          <c:val>
            <c:numRef>
              <c:f>'33_37'!$C$44:$C$47</c:f>
              <c:numCache>
                <c:formatCode>"$"#,##0_);[Red]\("$"#,##0\)</c:formatCode>
                <c:ptCount val="4"/>
                <c:pt idx="0">
                  <c:v>237.4334887486566</c:v>
                </c:pt>
                <c:pt idx="1">
                  <c:v>-387.39362402379811</c:v>
                </c:pt>
                <c:pt idx="2">
                  <c:v>33.41776920033044</c:v>
                </c:pt>
                <c:pt idx="3">
                  <c:v>-214.40709166852321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185344"/>
        <c:axId val="412186880"/>
      </c:barChart>
      <c:catAx>
        <c:axId val="412185344"/>
        <c:scaling>
          <c:orientation val="minMax"/>
        </c:scaling>
        <c:delete val="0"/>
        <c:axPos val="b"/>
        <c:majorTickMark val="out"/>
        <c:minorTickMark val="none"/>
        <c:tickLblPos val="low"/>
        <c:crossAx val="412186880"/>
        <c:crosses val="autoZero"/>
        <c:auto val="1"/>
        <c:lblAlgn val="ctr"/>
        <c:lblOffset val="100"/>
        <c:noMultiLvlLbl val="0"/>
      </c:catAx>
      <c:valAx>
        <c:axId val="412186880"/>
        <c:scaling>
          <c:orientation val="minMax"/>
        </c:scaling>
        <c:delete val="0"/>
        <c:axPos val="l"/>
        <c:majorGridlines/>
        <c:numFmt formatCode="&quot;$&quot;#,##0_);[Red]\(&quot;$&quot;#,##0\)" sourceLinked="1"/>
        <c:majorTickMark val="out"/>
        <c:minorTickMark val="none"/>
        <c:tickLblPos val="nextTo"/>
        <c:crossAx val="4121853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'10_11'!$B$15</c:f>
              <c:strCache>
                <c:ptCount val="1"/>
                <c:pt idx="0">
                  <c:v>All Gas (1)</c:v>
                </c:pt>
              </c:strCache>
            </c:strRef>
          </c:tx>
          <c:invertIfNegative val="0"/>
          <c:cat>
            <c:strRef>
              <c:f>'10_11'!$C$14:$F$14</c:f>
              <c:strCache>
                <c:ptCount val="4"/>
                <c:pt idx="0">
                  <c:v>50 Years</c:v>
                </c:pt>
                <c:pt idx="1">
                  <c:v>20 Years</c:v>
                </c:pt>
                <c:pt idx="2">
                  <c:v>35 Years</c:v>
                </c:pt>
                <c:pt idx="3">
                  <c:v>40 Years</c:v>
                </c:pt>
              </c:strCache>
            </c:strRef>
          </c:cat>
          <c:val>
            <c:numRef>
              <c:f>'10_11'!$C$15:$F$15</c:f>
              <c:numCache>
                <c:formatCode>"$"#,##0_);[Red]\("$"#,##0\)</c:formatCode>
                <c:ptCount val="4"/>
                <c:pt idx="0">
                  <c:v>11208.741404253242</c:v>
                </c:pt>
                <c:pt idx="1">
                  <c:v>5034.1270545974712</c:v>
                </c:pt>
                <c:pt idx="2">
                  <c:v>8670.2278112952208</c:v>
                </c:pt>
                <c:pt idx="3">
                  <c:v>9693.1597094958634</c:v>
                </c:pt>
              </c:numCache>
            </c:numRef>
          </c:val>
        </c:ser>
        <c:ser>
          <c:idx val="1"/>
          <c:order val="1"/>
          <c:tx>
            <c:strRef>
              <c:f>'10_11'!$B$16</c:f>
              <c:strCache>
                <c:ptCount val="1"/>
                <c:pt idx="0">
                  <c:v>Gas/C26 (7)</c:v>
                </c:pt>
              </c:strCache>
            </c:strRef>
          </c:tx>
          <c:invertIfNegative val="0"/>
          <c:cat>
            <c:strRef>
              <c:f>'10_11'!$C$14:$F$14</c:f>
              <c:strCache>
                <c:ptCount val="4"/>
                <c:pt idx="0">
                  <c:v>50 Years</c:v>
                </c:pt>
                <c:pt idx="1">
                  <c:v>20 Years</c:v>
                </c:pt>
                <c:pt idx="2">
                  <c:v>35 Years</c:v>
                </c:pt>
                <c:pt idx="3">
                  <c:v>40 Years</c:v>
                </c:pt>
              </c:strCache>
            </c:strRef>
          </c:cat>
          <c:val>
            <c:numRef>
              <c:f>'10_11'!$C$16:$F$16</c:f>
              <c:numCache>
                <c:formatCode>"$"#,##0_);[Red]\("$"#,##0\)</c:formatCode>
                <c:ptCount val="4"/>
                <c:pt idx="0">
                  <c:v>11107.730060810631</c:v>
                </c:pt>
                <c:pt idx="1">
                  <c:v>5724.9730670885265</c:v>
                </c:pt>
                <c:pt idx="2">
                  <c:v>9049.9516214107116</c:v>
                </c:pt>
                <c:pt idx="3">
                  <c:v>9893.379323709938</c:v>
                </c:pt>
              </c:numCache>
            </c:numRef>
          </c:val>
        </c:ser>
        <c:ser>
          <c:idx val="2"/>
          <c:order val="2"/>
          <c:tx>
            <c:strRef>
              <c:f>'10_11'!$B$17</c:f>
              <c:strCache>
                <c:ptCount val="1"/>
                <c:pt idx="0">
                  <c:v>K22/Gas (2)</c:v>
                </c:pt>
              </c:strCache>
            </c:strRef>
          </c:tx>
          <c:invertIfNegative val="0"/>
          <c:cat>
            <c:strRef>
              <c:f>'10_11'!$C$14:$F$14</c:f>
              <c:strCache>
                <c:ptCount val="4"/>
                <c:pt idx="0">
                  <c:v>50 Years</c:v>
                </c:pt>
                <c:pt idx="1">
                  <c:v>20 Years</c:v>
                </c:pt>
                <c:pt idx="2">
                  <c:v>35 Years</c:v>
                </c:pt>
                <c:pt idx="3">
                  <c:v>40 Years</c:v>
                </c:pt>
              </c:strCache>
            </c:strRef>
          </c:cat>
          <c:val>
            <c:numRef>
              <c:f>'10_11'!$C$17:$F$17</c:f>
              <c:numCache>
                <c:formatCode>"$"#,##0_);[Red]\("$"#,##0\)</c:formatCode>
                <c:ptCount val="4"/>
                <c:pt idx="0">
                  <c:v>10834.065568391314</c:v>
                </c:pt>
                <c:pt idx="1">
                  <c:v>5137.8855287991428</c:v>
                </c:pt>
                <c:pt idx="2">
                  <c:v>8655.1527792664147</c:v>
                </c:pt>
                <c:pt idx="3">
                  <c:v>9577.1401442712104</c:v>
                </c:pt>
              </c:numCache>
            </c:numRef>
          </c:val>
        </c:ser>
        <c:ser>
          <c:idx val="3"/>
          <c:order val="3"/>
          <c:tx>
            <c:strRef>
              <c:f>'10_11'!$B$18</c:f>
              <c:strCache>
                <c:ptCount val="1"/>
                <c:pt idx="0">
                  <c:v>K19/Gas/250 (4)</c:v>
                </c:pt>
              </c:strCache>
            </c:strRef>
          </c:tx>
          <c:invertIfNegative val="0"/>
          <c:cat>
            <c:strRef>
              <c:f>'10_11'!$C$14:$F$14</c:f>
              <c:strCache>
                <c:ptCount val="4"/>
                <c:pt idx="0">
                  <c:v>50 Years</c:v>
                </c:pt>
                <c:pt idx="1">
                  <c:v>20 Years</c:v>
                </c:pt>
                <c:pt idx="2">
                  <c:v>35 Years</c:v>
                </c:pt>
                <c:pt idx="3">
                  <c:v>40 Years</c:v>
                </c:pt>
              </c:strCache>
            </c:strRef>
          </c:cat>
          <c:val>
            <c:numRef>
              <c:f>'10_11'!$C$18:$F$18</c:f>
              <c:numCache>
                <c:formatCode>"$"#,##0_);[Red]\("$"#,##0\)</c:formatCode>
                <c:ptCount val="4"/>
                <c:pt idx="0">
                  <c:v>10452.175817279933</c:v>
                </c:pt>
                <c:pt idx="1">
                  <c:v>5023.4257764794365</c:v>
                </c:pt>
                <c:pt idx="2">
                  <c:v>8300.5328328834985</c:v>
                </c:pt>
                <c:pt idx="3">
                  <c:v>9186.4640620904866</c:v>
                </c:pt>
              </c:numCache>
            </c:numRef>
          </c:val>
        </c:ser>
        <c:ser>
          <c:idx val="4"/>
          <c:order val="4"/>
          <c:tx>
            <c:strRef>
              <c:f>'10_11'!$B$19</c:f>
              <c:strCache>
                <c:ptCount val="1"/>
                <c:pt idx="0">
                  <c:v>K19/C25/250 (13)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'10_11'!$C$14:$F$14</c:f>
              <c:strCache>
                <c:ptCount val="4"/>
                <c:pt idx="0">
                  <c:v>50 Years</c:v>
                </c:pt>
                <c:pt idx="1">
                  <c:v>20 Years</c:v>
                </c:pt>
                <c:pt idx="2">
                  <c:v>35 Years</c:v>
                </c:pt>
                <c:pt idx="3">
                  <c:v>40 Years</c:v>
                </c:pt>
              </c:strCache>
            </c:strRef>
          </c:cat>
          <c:val>
            <c:numRef>
              <c:f>'10_11'!$C$19:$F$19</c:f>
              <c:numCache>
                <c:formatCode>"$"#,##0_);[Red]\("$"#,##0\)</c:formatCode>
                <c:ptCount val="4"/>
                <c:pt idx="0">
                  <c:v>10885.938613084498</c:v>
                </c:pt>
                <c:pt idx="1">
                  <c:v>5922.4215684169149</c:v>
                </c:pt>
                <c:pt idx="2">
                  <c:v>9120.5825078181188</c:v>
                </c:pt>
                <c:pt idx="3">
                  <c:v>9865.0863940587224</c:v>
                </c:pt>
              </c:numCache>
            </c:numRef>
          </c:val>
        </c:ser>
        <c:ser>
          <c:idx val="5"/>
          <c:order val="5"/>
          <c:tx>
            <c:strRef>
              <c:f>'10_11'!$B$20</c:f>
              <c:strCache>
                <c:ptCount val="1"/>
                <c:pt idx="0">
                  <c:v>K19/C31/750 (12)</c:v>
                </c:pt>
              </c:strCache>
            </c:strRef>
          </c:tx>
          <c:invertIfNegative val="0"/>
          <c:cat>
            <c:strRef>
              <c:f>'10_11'!$C$14:$F$14</c:f>
              <c:strCache>
                <c:ptCount val="4"/>
                <c:pt idx="0">
                  <c:v>50 Years</c:v>
                </c:pt>
                <c:pt idx="1">
                  <c:v>20 Years</c:v>
                </c:pt>
                <c:pt idx="2">
                  <c:v>35 Years</c:v>
                </c:pt>
                <c:pt idx="3">
                  <c:v>40 Years</c:v>
                </c:pt>
              </c:strCache>
            </c:strRef>
          </c:cat>
          <c:val>
            <c:numRef>
              <c:f>'10_11'!$C$20:$F$20</c:f>
              <c:numCache>
                <c:formatCode>"$"#,##0_);[Red]\("$"#,##0\)</c:formatCode>
                <c:ptCount val="4"/>
                <c:pt idx="0">
                  <c:v>10861.062932329185</c:v>
                </c:pt>
                <c:pt idx="1">
                  <c:v>5628.0199841098001</c:v>
                </c:pt>
                <c:pt idx="2">
                  <c:v>9051.4511960078544</c:v>
                </c:pt>
                <c:pt idx="3">
                  <c:v>9822.479900687491</c:v>
                </c:pt>
              </c:numCache>
            </c:numRef>
          </c:val>
        </c:ser>
        <c:ser>
          <c:idx val="6"/>
          <c:order val="6"/>
          <c:tx>
            <c:strRef>
              <c:f>'10_11'!$B$21</c:f>
              <c:strCache>
                <c:ptCount val="1"/>
                <c:pt idx="0">
                  <c:v>K19/Gas/750 (6)</c:v>
                </c:pt>
              </c:strCache>
            </c:strRef>
          </c:tx>
          <c:invertIfNegative val="0"/>
          <c:cat>
            <c:strRef>
              <c:f>'10_11'!$C$14:$F$14</c:f>
              <c:strCache>
                <c:ptCount val="4"/>
                <c:pt idx="0">
                  <c:v>50 Years</c:v>
                </c:pt>
                <c:pt idx="1">
                  <c:v>20 Years</c:v>
                </c:pt>
                <c:pt idx="2">
                  <c:v>35 Years</c:v>
                </c:pt>
                <c:pt idx="3">
                  <c:v>40 Years</c:v>
                </c:pt>
              </c:strCache>
            </c:strRef>
          </c:cat>
          <c:val>
            <c:numRef>
              <c:f>'10_11'!$C$21:$F$21</c:f>
              <c:numCache>
                <c:formatCode>"$"#,##0_);[Red]\("$"#,##0\)</c:formatCode>
                <c:ptCount val="4"/>
                <c:pt idx="0">
                  <c:v>10627.388704823305</c:v>
                </c:pt>
                <c:pt idx="1">
                  <c:v>5146.6281984245361</c:v>
                </c:pt>
                <c:pt idx="2">
                  <c:v>8482.5612475384551</c:v>
                </c:pt>
                <c:pt idx="3">
                  <c:v>9370.6990925223599</c:v>
                </c:pt>
              </c:numCache>
            </c:numRef>
          </c:val>
        </c:ser>
        <c:ser>
          <c:idx val="7"/>
          <c:order val="7"/>
          <c:tx>
            <c:strRef>
              <c:f>'10_11'!$B$22</c:f>
              <c:strCache>
                <c:ptCount val="1"/>
                <c:pt idx="0">
                  <c:v>K19/C25/750 (Preferred)</c:v>
                </c:pt>
              </c:strCache>
            </c:strRef>
          </c:tx>
          <c:invertIfNegative val="0"/>
          <c:cat>
            <c:strRef>
              <c:f>'10_11'!$C$14:$F$14</c:f>
              <c:strCache>
                <c:ptCount val="4"/>
                <c:pt idx="0">
                  <c:v>50 Years</c:v>
                </c:pt>
                <c:pt idx="1">
                  <c:v>20 Years</c:v>
                </c:pt>
                <c:pt idx="2">
                  <c:v>35 Years</c:v>
                </c:pt>
                <c:pt idx="3">
                  <c:v>40 Years</c:v>
                </c:pt>
              </c:strCache>
            </c:strRef>
          </c:cat>
          <c:val>
            <c:numRef>
              <c:f>'10_11'!$C$22:$F$22</c:f>
              <c:numCache>
                <c:formatCode>"$"#,##0_);[Red]\("$"#,##0\)</c:formatCode>
                <c:ptCount val="4"/>
                <c:pt idx="0">
                  <c:v>10605.468290914741</c:v>
                </c:pt>
                <c:pt idx="1">
                  <c:v>5875.1641258612672</c:v>
                </c:pt>
                <c:pt idx="2">
                  <c:v>8900.8605202028739</c:v>
                </c:pt>
                <c:pt idx="3">
                  <c:v>9620.3348967121292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919360"/>
        <c:axId val="331920896"/>
      </c:barChart>
      <c:catAx>
        <c:axId val="33191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1920896"/>
        <c:crosses val="autoZero"/>
        <c:auto val="1"/>
        <c:lblAlgn val="ctr"/>
        <c:lblOffset val="100"/>
        <c:noMultiLvlLbl val="0"/>
      </c:catAx>
      <c:valAx>
        <c:axId val="3319208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Thousand $</a:t>
                </a:r>
              </a:p>
            </c:rich>
          </c:tx>
          <c:layout/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3319193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'13_16'!$A$102</c:f>
              <c:strCache>
                <c:ptCount val="1"/>
                <c:pt idx="0">
                  <c:v>All Gas</c:v>
                </c:pt>
              </c:strCache>
            </c:strRef>
          </c:tx>
          <c:marker>
            <c:symbol val="none"/>
          </c:marker>
          <c:cat>
            <c:numRef>
              <c:f>'13_16'!$C$101:$AZ$101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'13_16'!$C$102:$AZ$102</c:f>
              <c:numCache>
                <c:formatCode>General</c:formatCode>
                <c:ptCount val="50"/>
                <c:pt idx="0">
                  <c:v>0</c:v>
                </c:pt>
                <c:pt idx="1">
                  <c:v>66</c:v>
                </c:pt>
                <c:pt idx="2">
                  <c:v>245</c:v>
                </c:pt>
                <c:pt idx="3">
                  <c:v>368</c:v>
                </c:pt>
                <c:pt idx="4">
                  <c:v>473</c:v>
                </c:pt>
                <c:pt idx="5">
                  <c:v>605</c:v>
                </c:pt>
                <c:pt idx="6">
                  <c:v>780</c:v>
                </c:pt>
                <c:pt idx="7">
                  <c:v>783</c:v>
                </c:pt>
                <c:pt idx="8">
                  <c:v>803</c:v>
                </c:pt>
                <c:pt idx="9">
                  <c:v>829</c:v>
                </c:pt>
                <c:pt idx="10">
                  <c:v>893</c:v>
                </c:pt>
                <c:pt idx="11">
                  <c:v>946</c:v>
                </c:pt>
                <c:pt idx="12">
                  <c:v>984</c:v>
                </c:pt>
                <c:pt idx="13">
                  <c:v>1012</c:v>
                </c:pt>
                <c:pt idx="14">
                  <c:v>1023</c:v>
                </c:pt>
                <c:pt idx="15">
                  <c:v>1045</c:v>
                </c:pt>
                <c:pt idx="16">
                  <c:v>1097</c:v>
                </c:pt>
                <c:pt idx="17">
                  <c:v>1126</c:v>
                </c:pt>
                <c:pt idx="18">
                  <c:v>1197</c:v>
                </c:pt>
                <c:pt idx="19">
                  <c:v>1308</c:v>
                </c:pt>
                <c:pt idx="20">
                  <c:v>1276</c:v>
                </c:pt>
                <c:pt idx="21">
                  <c:v>1329</c:v>
                </c:pt>
                <c:pt idx="22">
                  <c:v>1499</c:v>
                </c:pt>
                <c:pt idx="23">
                  <c:v>1564</c:v>
                </c:pt>
                <c:pt idx="24">
                  <c:v>1612</c:v>
                </c:pt>
                <c:pt idx="25">
                  <c:v>1810</c:v>
                </c:pt>
                <c:pt idx="26">
                  <c:v>1891</c:v>
                </c:pt>
                <c:pt idx="27">
                  <c:v>1953</c:v>
                </c:pt>
                <c:pt idx="28">
                  <c:v>2177</c:v>
                </c:pt>
                <c:pt idx="29">
                  <c:v>2303</c:v>
                </c:pt>
                <c:pt idx="30">
                  <c:v>2460</c:v>
                </c:pt>
                <c:pt idx="31">
                  <c:v>2530</c:v>
                </c:pt>
                <c:pt idx="32">
                  <c:v>2742</c:v>
                </c:pt>
                <c:pt idx="33">
                  <c:v>2907</c:v>
                </c:pt>
                <c:pt idx="34">
                  <c:v>3056</c:v>
                </c:pt>
                <c:pt idx="35">
                  <c:v>3154</c:v>
                </c:pt>
                <c:pt idx="36">
                  <c:v>3183</c:v>
                </c:pt>
                <c:pt idx="37">
                  <c:v>3239</c:v>
                </c:pt>
                <c:pt idx="38">
                  <c:v>3373</c:v>
                </c:pt>
                <c:pt idx="39">
                  <c:v>3449</c:v>
                </c:pt>
                <c:pt idx="40">
                  <c:v>3542</c:v>
                </c:pt>
                <c:pt idx="41">
                  <c:v>3681</c:v>
                </c:pt>
                <c:pt idx="42">
                  <c:v>3750</c:v>
                </c:pt>
                <c:pt idx="43">
                  <c:v>3835</c:v>
                </c:pt>
                <c:pt idx="44">
                  <c:v>3916</c:v>
                </c:pt>
                <c:pt idx="45">
                  <c:v>3967</c:v>
                </c:pt>
                <c:pt idx="46">
                  <c:v>4062</c:v>
                </c:pt>
                <c:pt idx="47">
                  <c:v>4152</c:v>
                </c:pt>
                <c:pt idx="48">
                  <c:v>4243</c:v>
                </c:pt>
                <c:pt idx="49">
                  <c:v>4391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'13_16'!$A$103</c:f>
              <c:strCache>
                <c:ptCount val="1"/>
                <c:pt idx="0">
                  <c:v>K22 Gas</c:v>
                </c:pt>
              </c:strCache>
            </c:strRef>
          </c:tx>
          <c:marker>
            <c:symbol val="none"/>
          </c:marker>
          <c:cat>
            <c:numRef>
              <c:f>'13_16'!$C$101:$AZ$101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'13_16'!$C$103:$AZ$103</c:f>
              <c:numCache>
                <c:formatCode>General</c:formatCode>
                <c:ptCount val="50"/>
                <c:pt idx="0">
                  <c:v>0</c:v>
                </c:pt>
                <c:pt idx="1">
                  <c:v>66</c:v>
                </c:pt>
                <c:pt idx="2">
                  <c:v>140</c:v>
                </c:pt>
                <c:pt idx="3">
                  <c:v>228</c:v>
                </c:pt>
                <c:pt idx="4">
                  <c:v>326</c:v>
                </c:pt>
                <c:pt idx="5">
                  <c:v>477</c:v>
                </c:pt>
                <c:pt idx="6">
                  <c:v>653</c:v>
                </c:pt>
                <c:pt idx="7">
                  <c:v>658</c:v>
                </c:pt>
                <c:pt idx="8">
                  <c:v>682</c:v>
                </c:pt>
                <c:pt idx="9">
                  <c:v>711</c:v>
                </c:pt>
                <c:pt idx="10">
                  <c:v>769</c:v>
                </c:pt>
                <c:pt idx="11">
                  <c:v>1108</c:v>
                </c:pt>
                <c:pt idx="12">
                  <c:v>1272</c:v>
                </c:pt>
                <c:pt idx="13">
                  <c:v>1277</c:v>
                </c:pt>
                <c:pt idx="14">
                  <c:v>1281</c:v>
                </c:pt>
                <c:pt idx="15">
                  <c:v>1289</c:v>
                </c:pt>
                <c:pt idx="16">
                  <c:v>1292</c:v>
                </c:pt>
                <c:pt idx="17">
                  <c:v>1329</c:v>
                </c:pt>
                <c:pt idx="18">
                  <c:v>1421</c:v>
                </c:pt>
                <c:pt idx="19">
                  <c:v>1422</c:v>
                </c:pt>
                <c:pt idx="20">
                  <c:v>1447</c:v>
                </c:pt>
                <c:pt idx="21">
                  <c:v>1493</c:v>
                </c:pt>
                <c:pt idx="22">
                  <c:v>1740</c:v>
                </c:pt>
                <c:pt idx="23">
                  <c:v>1806</c:v>
                </c:pt>
                <c:pt idx="24">
                  <c:v>1862</c:v>
                </c:pt>
                <c:pt idx="25">
                  <c:v>1908</c:v>
                </c:pt>
                <c:pt idx="26">
                  <c:v>2100</c:v>
                </c:pt>
                <c:pt idx="27">
                  <c:v>2186</c:v>
                </c:pt>
                <c:pt idx="28">
                  <c:v>2267</c:v>
                </c:pt>
                <c:pt idx="29">
                  <c:v>2490</c:v>
                </c:pt>
                <c:pt idx="30">
                  <c:v>2653</c:v>
                </c:pt>
                <c:pt idx="31">
                  <c:v>2734</c:v>
                </c:pt>
                <c:pt idx="32">
                  <c:v>2771</c:v>
                </c:pt>
                <c:pt idx="33">
                  <c:v>3037</c:v>
                </c:pt>
                <c:pt idx="34">
                  <c:v>3182</c:v>
                </c:pt>
                <c:pt idx="35">
                  <c:v>3240</c:v>
                </c:pt>
                <c:pt idx="36">
                  <c:v>3270</c:v>
                </c:pt>
                <c:pt idx="37">
                  <c:v>3323</c:v>
                </c:pt>
                <c:pt idx="38">
                  <c:v>3450</c:v>
                </c:pt>
                <c:pt idx="39">
                  <c:v>3515</c:v>
                </c:pt>
                <c:pt idx="40">
                  <c:v>3543</c:v>
                </c:pt>
                <c:pt idx="41">
                  <c:v>3620</c:v>
                </c:pt>
                <c:pt idx="42">
                  <c:v>3664</c:v>
                </c:pt>
                <c:pt idx="43">
                  <c:v>3718</c:v>
                </c:pt>
                <c:pt idx="44">
                  <c:v>3771</c:v>
                </c:pt>
                <c:pt idx="45">
                  <c:v>3817</c:v>
                </c:pt>
                <c:pt idx="46">
                  <c:v>3875</c:v>
                </c:pt>
                <c:pt idx="47">
                  <c:v>3976</c:v>
                </c:pt>
                <c:pt idx="48">
                  <c:v>4055</c:v>
                </c:pt>
                <c:pt idx="49">
                  <c:v>4118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'13_16'!$A$104</c:f>
              <c:strCache>
                <c:ptCount val="1"/>
                <c:pt idx="0">
                  <c:v>Gas C26</c:v>
                </c:pt>
              </c:strCache>
            </c:strRef>
          </c:tx>
          <c:marker>
            <c:symbol val="none"/>
          </c:marker>
          <c:cat>
            <c:numRef>
              <c:f>'13_16'!$C$101:$AZ$101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'13_16'!$C$104:$AZ$104</c:f>
              <c:numCache>
                <c:formatCode>General</c:formatCode>
                <c:ptCount val="50"/>
                <c:pt idx="0">
                  <c:v>0</c:v>
                </c:pt>
                <c:pt idx="1">
                  <c:v>67</c:v>
                </c:pt>
                <c:pt idx="2">
                  <c:v>221</c:v>
                </c:pt>
                <c:pt idx="3">
                  <c:v>326</c:v>
                </c:pt>
                <c:pt idx="4">
                  <c:v>427</c:v>
                </c:pt>
                <c:pt idx="5">
                  <c:v>556</c:v>
                </c:pt>
                <c:pt idx="6">
                  <c:v>737</c:v>
                </c:pt>
                <c:pt idx="7">
                  <c:v>740</c:v>
                </c:pt>
                <c:pt idx="8">
                  <c:v>752</c:v>
                </c:pt>
                <c:pt idx="9">
                  <c:v>786</c:v>
                </c:pt>
                <c:pt idx="10">
                  <c:v>853</c:v>
                </c:pt>
                <c:pt idx="11">
                  <c:v>910</c:v>
                </c:pt>
                <c:pt idx="12">
                  <c:v>947</c:v>
                </c:pt>
                <c:pt idx="13">
                  <c:v>937</c:v>
                </c:pt>
                <c:pt idx="14">
                  <c:v>1076</c:v>
                </c:pt>
                <c:pt idx="15">
                  <c:v>1405</c:v>
                </c:pt>
                <c:pt idx="16">
                  <c:v>1636</c:v>
                </c:pt>
                <c:pt idx="17">
                  <c:v>1645</c:v>
                </c:pt>
                <c:pt idx="18">
                  <c:v>1710</c:v>
                </c:pt>
                <c:pt idx="19">
                  <c:v>1695</c:v>
                </c:pt>
                <c:pt idx="20">
                  <c:v>1634</c:v>
                </c:pt>
                <c:pt idx="21">
                  <c:v>1663</c:v>
                </c:pt>
                <c:pt idx="22">
                  <c:v>1745</c:v>
                </c:pt>
                <c:pt idx="23">
                  <c:v>1786</c:v>
                </c:pt>
                <c:pt idx="24">
                  <c:v>1823</c:v>
                </c:pt>
                <c:pt idx="25">
                  <c:v>1886</c:v>
                </c:pt>
                <c:pt idx="26">
                  <c:v>1974</c:v>
                </c:pt>
                <c:pt idx="27">
                  <c:v>2037</c:v>
                </c:pt>
                <c:pt idx="28">
                  <c:v>2120</c:v>
                </c:pt>
                <c:pt idx="29">
                  <c:v>2239</c:v>
                </c:pt>
                <c:pt idx="30">
                  <c:v>2370</c:v>
                </c:pt>
                <c:pt idx="31">
                  <c:v>2483</c:v>
                </c:pt>
                <c:pt idx="32">
                  <c:v>2558</c:v>
                </c:pt>
                <c:pt idx="33">
                  <c:v>2730</c:v>
                </c:pt>
                <c:pt idx="34">
                  <c:v>2856</c:v>
                </c:pt>
                <c:pt idx="35">
                  <c:v>2914</c:v>
                </c:pt>
                <c:pt idx="36">
                  <c:v>2936</c:v>
                </c:pt>
                <c:pt idx="37">
                  <c:v>2987</c:v>
                </c:pt>
                <c:pt idx="38">
                  <c:v>3109</c:v>
                </c:pt>
                <c:pt idx="39">
                  <c:v>3169</c:v>
                </c:pt>
                <c:pt idx="40">
                  <c:v>3248</c:v>
                </c:pt>
                <c:pt idx="41">
                  <c:v>3376</c:v>
                </c:pt>
                <c:pt idx="42">
                  <c:v>3432</c:v>
                </c:pt>
                <c:pt idx="43">
                  <c:v>3475</c:v>
                </c:pt>
                <c:pt idx="44">
                  <c:v>3533</c:v>
                </c:pt>
                <c:pt idx="45">
                  <c:v>3570</c:v>
                </c:pt>
                <c:pt idx="46">
                  <c:v>3624</c:v>
                </c:pt>
                <c:pt idx="47">
                  <c:v>3689</c:v>
                </c:pt>
                <c:pt idx="48">
                  <c:v>3752</c:v>
                </c:pt>
                <c:pt idx="49">
                  <c:v>3816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'13_16'!$A$105</c:f>
              <c:strCache>
                <c:ptCount val="1"/>
                <c:pt idx="0">
                  <c:v>K19 Gas 250 MW</c:v>
                </c:pt>
              </c:strCache>
            </c:strRef>
          </c:tx>
          <c:marker>
            <c:symbol val="none"/>
          </c:marker>
          <c:cat>
            <c:numRef>
              <c:f>'13_16'!$C$101:$AZ$101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'13_16'!$C$105:$AZ$105</c:f>
              <c:numCache>
                <c:formatCode>General</c:formatCode>
                <c:ptCount val="50"/>
                <c:pt idx="0">
                  <c:v>0</c:v>
                </c:pt>
                <c:pt idx="1">
                  <c:v>66</c:v>
                </c:pt>
                <c:pt idx="2">
                  <c:v>163</c:v>
                </c:pt>
                <c:pt idx="3">
                  <c:v>259</c:v>
                </c:pt>
                <c:pt idx="4">
                  <c:v>363</c:v>
                </c:pt>
                <c:pt idx="5">
                  <c:v>502</c:v>
                </c:pt>
                <c:pt idx="6">
                  <c:v>680</c:v>
                </c:pt>
                <c:pt idx="7">
                  <c:v>724</c:v>
                </c:pt>
                <c:pt idx="8">
                  <c:v>1008</c:v>
                </c:pt>
                <c:pt idx="9">
                  <c:v>1155</c:v>
                </c:pt>
                <c:pt idx="10">
                  <c:v>1173</c:v>
                </c:pt>
                <c:pt idx="11">
                  <c:v>1206</c:v>
                </c:pt>
                <c:pt idx="12">
                  <c:v>1265</c:v>
                </c:pt>
                <c:pt idx="13">
                  <c:v>1273</c:v>
                </c:pt>
                <c:pt idx="14">
                  <c:v>1278</c:v>
                </c:pt>
                <c:pt idx="15">
                  <c:v>1291</c:v>
                </c:pt>
                <c:pt idx="16">
                  <c:v>1298</c:v>
                </c:pt>
                <c:pt idx="17">
                  <c:v>1352</c:v>
                </c:pt>
                <c:pt idx="18">
                  <c:v>1442</c:v>
                </c:pt>
                <c:pt idx="19">
                  <c:v>1427</c:v>
                </c:pt>
                <c:pt idx="20">
                  <c:v>1538</c:v>
                </c:pt>
                <c:pt idx="21">
                  <c:v>1597</c:v>
                </c:pt>
                <c:pt idx="22">
                  <c:v>1711</c:v>
                </c:pt>
                <c:pt idx="23">
                  <c:v>1742</c:v>
                </c:pt>
                <c:pt idx="24">
                  <c:v>1793</c:v>
                </c:pt>
                <c:pt idx="25">
                  <c:v>1845</c:v>
                </c:pt>
                <c:pt idx="26">
                  <c:v>2048</c:v>
                </c:pt>
                <c:pt idx="27">
                  <c:v>2136</c:v>
                </c:pt>
                <c:pt idx="28">
                  <c:v>2220</c:v>
                </c:pt>
                <c:pt idx="29">
                  <c:v>2448</c:v>
                </c:pt>
                <c:pt idx="30">
                  <c:v>2610</c:v>
                </c:pt>
                <c:pt idx="31">
                  <c:v>2692</c:v>
                </c:pt>
                <c:pt idx="32">
                  <c:v>2734</c:v>
                </c:pt>
                <c:pt idx="33">
                  <c:v>3026</c:v>
                </c:pt>
                <c:pt idx="34">
                  <c:v>3127</c:v>
                </c:pt>
                <c:pt idx="35">
                  <c:v>3207</c:v>
                </c:pt>
                <c:pt idx="36">
                  <c:v>3241</c:v>
                </c:pt>
                <c:pt idx="37">
                  <c:v>3294</c:v>
                </c:pt>
                <c:pt idx="38">
                  <c:v>3417</c:v>
                </c:pt>
                <c:pt idx="39">
                  <c:v>3475</c:v>
                </c:pt>
                <c:pt idx="40">
                  <c:v>3530</c:v>
                </c:pt>
                <c:pt idx="41">
                  <c:v>3647</c:v>
                </c:pt>
                <c:pt idx="42">
                  <c:v>3738</c:v>
                </c:pt>
                <c:pt idx="43">
                  <c:v>3797</c:v>
                </c:pt>
                <c:pt idx="44">
                  <c:v>3880</c:v>
                </c:pt>
                <c:pt idx="45">
                  <c:v>3908</c:v>
                </c:pt>
                <c:pt idx="46">
                  <c:v>3971</c:v>
                </c:pt>
                <c:pt idx="47">
                  <c:v>4072</c:v>
                </c:pt>
                <c:pt idx="48">
                  <c:v>4157</c:v>
                </c:pt>
                <c:pt idx="49">
                  <c:v>4230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'13_16'!$A$106</c:f>
              <c:strCache>
                <c:ptCount val="1"/>
                <c:pt idx="0">
                  <c:v>K19 C25 250 MW</c:v>
                </c:pt>
              </c:strCache>
            </c:strRef>
          </c:tx>
          <c:marker>
            <c:symbol val="none"/>
          </c:marker>
          <c:cat>
            <c:numRef>
              <c:f>'13_16'!$C$101:$AZ$101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'13_16'!$C$106:$AZ$106</c:f>
              <c:numCache>
                <c:formatCode>General</c:formatCode>
                <c:ptCount val="50"/>
                <c:pt idx="0">
                  <c:v>0</c:v>
                </c:pt>
                <c:pt idx="1">
                  <c:v>65</c:v>
                </c:pt>
                <c:pt idx="2">
                  <c:v>133</c:v>
                </c:pt>
                <c:pt idx="3">
                  <c:v>213</c:v>
                </c:pt>
                <c:pt idx="4">
                  <c:v>314</c:v>
                </c:pt>
                <c:pt idx="5">
                  <c:v>457</c:v>
                </c:pt>
                <c:pt idx="6">
                  <c:v>635</c:v>
                </c:pt>
                <c:pt idx="7">
                  <c:v>674</c:v>
                </c:pt>
                <c:pt idx="8">
                  <c:v>947</c:v>
                </c:pt>
                <c:pt idx="9">
                  <c:v>1106</c:v>
                </c:pt>
                <c:pt idx="10">
                  <c:v>1135</c:v>
                </c:pt>
                <c:pt idx="11">
                  <c:v>1177</c:v>
                </c:pt>
                <c:pt idx="12">
                  <c:v>1214</c:v>
                </c:pt>
                <c:pt idx="13">
                  <c:v>1353</c:v>
                </c:pt>
                <c:pt idx="14">
                  <c:v>1669</c:v>
                </c:pt>
                <c:pt idx="15">
                  <c:v>1934</c:v>
                </c:pt>
                <c:pt idx="16">
                  <c:v>1937</c:v>
                </c:pt>
                <c:pt idx="17">
                  <c:v>1929</c:v>
                </c:pt>
                <c:pt idx="18">
                  <c:v>1995</c:v>
                </c:pt>
                <c:pt idx="19">
                  <c:v>1970</c:v>
                </c:pt>
                <c:pt idx="20">
                  <c:v>1953</c:v>
                </c:pt>
                <c:pt idx="21">
                  <c:v>1981</c:v>
                </c:pt>
                <c:pt idx="22">
                  <c:v>2048</c:v>
                </c:pt>
                <c:pt idx="23">
                  <c:v>2070</c:v>
                </c:pt>
                <c:pt idx="24">
                  <c:v>2097</c:v>
                </c:pt>
                <c:pt idx="25">
                  <c:v>2142</c:v>
                </c:pt>
                <c:pt idx="26">
                  <c:v>2162</c:v>
                </c:pt>
                <c:pt idx="27">
                  <c:v>2205</c:v>
                </c:pt>
                <c:pt idx="28">
                  <c:v>2321</c:v>
                </c:pt>
                <c:pt idx="29">
                  <c:v>2371</c:v>
                </c:pt>
                <c:pt idx="30">
                  <c:v>2474</c:v>
                </c:pt>
                <c:pt idx="31">
                  <c:v>2522</c:v>
                </c:pt>
                <c:pt idx="32">
                  <c:v>2622</c:v>
                </c:pt>
                <c:pt idx="33">
                  <c:v>2716</c:v>
                </c:pt>
                <c:pt idx="34">
                  <c:v>2868</c:v>
                </c:pt>
                <c:pt idx="35">
                  <c:v>2917</c:v>
                </c:pt>
                <c:pt idx="36">
                  <c:v>2944</c:v>
                </c:pt>
                <c:pt idx="37">
                  <c:v>2985</c:v>
                </c:pt>
                <c:pt idx="38">
                  <c:v>3092</c:v>
                </c:pt>
                <c:pt idx="39">
                  <c:v>3141</c:v>
                </c:pt>
                <c:pt idx="40">
                  <c:v>3186</c:v>
                </c:pt>
                <c:pt idx="41">
                  <c:v>3294</c:v>
                </c:pt>
                <c:pt idx="42">
                  <c:v>3346</c:v>
                </c:pt>
                <c:pt idx="43">
                  <c:v>3355</c:v>
                </c:pt>
                <c:pt idx="44">
                  <c:v>3410</c:v>
                </c:pt>
                <c:pt idx="45">
                  <c:v>3431</c:v>
                </c:pt>
                <c:pt idx="46">
                  <c:v>3489</c:v>
                </c:pt>
                <c:pt idx="47">
                  <c:v>3555</c:v>
                </c:pt>
                <c:pt idx="48">
                  <c:v>3610</c:v>
                </c:pt>
                <c:pt idx="49">
                  <c:v>3660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'13_16'!$A$107</c:f>
              <c:strCache>
                <c:ptCount val="1"/>
                <c:pt idx="0">
                  <c:v>K19 Sales C25 750MW (Preferred)</c:v>
                </c:pt>
              </c:strCache>
            </c:strRef>
          </c:tx>
          <c:marker>
            <c:symbol val="none"/>
          </c:marker>
          <c:cat>
            <c:numRef>
              <c:f>'13_16'!$C$101:$AZ$101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'13_16'!$C$107:$AZ$107</c:f>
              <c:numCache>
                <c:formatCode>General</c:formatCode>
                <c:ptCount val="50"/>
                <c:pt idx="0">
                  <c:v>0</c:v>
                </c:pt>
                <c:pt idx="1">
                  <c:v>66</c:v>
                </c:pt>
                <c:pt idx="2">
                  <c:v>135</c:v>
                </c:pt>
                <c:pt idx="3">
                  <c:v>214</c:v>
                </c:pt>
                <c:pt idx="4">
                  <c:v>315</c:v>
                </c:pt>
                <c:pt idx="5">
                  <c:v>458</c:v>
                </c:pt>
                <c:pt idx="6">
                  <c:v>634</c:v>
                </c:pt>
                <c:pt idx="7">
                  <c:v>672</c:v>
                </c:pt>
                <c:pt idx="8">
                  <c:v>1025</c:v>
                </c:pt>
                <c:pt idx="9">
                  <c:v>1196</c:v>
                </c:pt>
                <c:pt idx="10">
                  <c:v>1224</c:v>
                </c:pt>
                <c:pt idx="11">
                  <c:v>1261</c:v>
                </c:pt>
                <c:pt idx="12">
                  <c:v>1292</c:v>
                </c:pt>
                <c:pt idx="13">
                  <c:v>1442</c:v>
                </c:pt>
                <c:pt idx="14">
                  <c:v>1765</c:v>
                </c:pt>
                <c:pt idx="15">
                  <c:v>2037</c:v>
                </c:pt>
                <c:pt idx="16">
                  <c:v>2038</c:v>
                </c:pt>
                <c:pt idx="17">
                  <c:v>2032</c:v>
                </c:pt>
                <c:pt idx="18">
                  <c:v>2093</c:v>
                </c:pt>
                <c:pt idx="19">
                  <c:v>2065</c:v>
                </c:pt>
                <c:pt idx="20">
                  <c:v>2046</c:v>
                </c:pt>
                <c:pt idx="21">
                  <c:v>2076</c:v>
                </c:pt>
                <c:pt idx="22">
                  <c:v>2138</c:v>
                </c:pt>
                <c:pt idx="23">
                  <c:v>2158</c:v>
                </c:pt>
                <c:pt idx="24">
                  <c:v>2157</c:v>
                </c:pt>
                <c:pt idx="25">
                  <c:v>2200</c:v>
                </c:pt>
                <c:pt idx="26">
                  <c:v>2221</c:v>
                </c:pt>
                <c:pt idx="27">
                  <c:v>2261</c:v>
                </c:pt>
                <c:pt idx="28">
                  <c:v>2330</c:v>
                </c:pt>
                <c:pt idx="29">
                  <c:v>2425</c:v>
                </c:pt>
                <c:pt idx="30">
                  <c:v>2537</c:v>
                </c:pt>
                <c:pt idx="31">
                  <c:v>2585</c:v>
                </c:pt>
                <c:pt idx="32">
                  <c:v>2674</c:v>
                </c:pt>
                <c:pt idx="33">
                  <c:v>2775</c:v>
                </c:pt>
                <c:pt idx="34">
                  <c:v>2925</c:v>
                </c:pt>
                <c:pt idx="35">
                  <c:v>2972</c:v>
                </c:pt>
                <c:pt idx="36">
                  <c:v>3000</c:v>
                </c:pt>
                <c:pt idx="37">
                  <c:v>3039</c:v>
                </c:pt>
                <c:pt idx="38">
                  <c:v>3154</c:v>
                </c:pt>
                <c:pt idx="39">
                  <c:v>3208</c:v>
                </c:pt>
                <c:pt idx="40">
                  <c:v>3255</c:v>
                </c:pt>
                <c:pt idx="41">
                  <c:v>3358</c:v>
                </c:pt>
                <c:pt idx="42">
                  <c:v>3405</c:v>
                </c:pt>
                <c:pt idx="43">
                  <c:v>3431</c:v>
                </c:pt>
                <c:pt idx="44">
                  <c:v>3491</c:v>
                </c:pt>
                <c:pt idx="45">
                  <c:v>3499</c:v>
                </c:pt>
                <c:pt idx="46">
                  <c:v>3549</c:v>
                </c:pt>
                <c:pt idx="47">
                  <c:v>3610</c:v>
                </c:pt>
                <c:pt idx="48">
                  <c:v>3656</c:v>
                </c:pt>
                <c:pt idx="49">
                  <c:v>3710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'13_16'!$A$108</c:f>
              <c:strCache>
                <c:ptCount val="1"/>
                <c:pt idx="0">
                  <c:v>K19 Imp C31 750 MW</c:v>
                </c:pt>
              </c:strCache>
            </c:strRef>
          </c:tx>
          <c:marker>
            <c:symbol val="none"/>
          </c:marker>
          <c:cat>
            <c:numRef>
              <c:f>'13_16'!$C$101:$AZ$101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'13_16'!$C$108:$AZ$108</c:f>
              <c:numCache>
                <c:formatCode>General</c:formatCode>
                <c:ptCount val="50"/>
                <c:pt idx="0">
                  <c:v>0</c:v>
                </c:pt>
                <c:pt idx="1">
                  <c:v>66</c:v>
                </c:pt>
                <c:pt idx="2">
                  <c:v>135</c:v>
                </c:pt>
                <c:pt idx="3">
                  <c:v>214</c:v>
                </c:pt>
                <c:pt idx="4">
                  <c:v>315</c:v>
                </c:pt>
                <c:pt idx="5">
                  <c:v>450</c:v>
                </c:pt>
                <c:pt idx="6">
                  <c:v>624</c:v>
                </c:pt>
                <c:pt idx="7">
                  <c:v>660</c:v>
                </c:pt>
                <c:pt idx="8">
                  <c:v>1031</c:v>
                </c:pt>
                <c:pt idx="9">
                  <c:v>1197</c:v>
                </c:pt>
                <c:pt idx="10">
                  <c:v>1211</c:v>
                </c:pt>
                <c:pt idx="11">
                  <c:v>1248</c:v>
                </c:pt>
                <c:pt idx="12">
                  <c:v>1275</c:v>
                </c:pt>
                <c:pt idx="13">
                  <c:v>1271</c:v>
                </c:pt>
                <c:pt idx="14">
                  <c:v>1277</c:v>
                </c:pt>
                <c:pt idx="15">
                  <c:v>1277</c:v>
                </c:pt>
                <c:pt idx="16">
                  <c:v>1286</c:v>
                </c:pt>
                <c:pt idx="17">
                  <c:v>1310</c:v>
                </c:pt>
                <c:pt idx="18">
                  <c:v>1404</c:v>
                </c:pt>
                <c:pt idx="19">
                  <c:v>1517</c:v>
                </c:pt>
                <c:pt idx="20">
                  <c:v>1854</c:v>
                </c:pt>
                <c:pt idx="21">
                  <c:v>2212</c:v>
                </c:pt>
                <c:pt idx="22">
                  <c:v>2306</c:v>
                </c:pt>
                <c:pt idx="23">
                  <c:v>2305</c:v>
                </c:pt>
                <c:pt idx="24">
                  <c:v>2325</c:v>
                </c:pt>
                <c:pt idx="25">
                  <c:v>2372</c:v>
                </c:pt>
                <c:pt idx="26">
                  <c:v>2390</c:v>
                </c:pt>
                <c:pt idx="27">
                  <c:v>2427</c:v>
                </c:pt>
                <c:pt idx="28">
                  <c:v>2491</c:v>
                </c:pt>
                <c:pt idx="29">
                  <c:v>2584</c:v>
                </c:pt>
                <c:pt idx="30">
                  <c:v>2692</c:v>
                </c:pt>
                <c:pt idx="31">
                  <c:v>2737</c:v>
                </c:pt>
                <c:pt idx="32">
                  <c:v>2823</c:v>
                </c:pt>
                <c:pt idx="33">
                  <c:v>2923</c:v>
                </c:pt>
                <c:pt idx="34">
                  <c:v>3066</c:v>
                </c:pt>
                <c:pt idx="35">
                  <c:v>3103</c:v>
                </c:pt>
                <c:pt idx="36">
                  <c:v>3125</c:v>
                </c:pt>
                <c:pt idx="37">
                  <c:v>3165</c:v>
                </c:pt>
                <c:pt idx="38">
                  <c:v>3265</c:v>
                </c:pt>
                <c:pt idx="39">
                  <c:v>3315</c:v>
                </c:pt>
                <c:pt idx="40">
                  <c:v>3359</c:v>
                </c:pt>
                <c:pt idx="41">
                  <c:v>3456</c:v>
                </c:pt>
                <c:pt idx="42">
                  <c:v>3500</c:v>
                </c:pt>
                <c:pt idx="43">
                  <c:v>3542</c:v>
                </c:pt>
                <c:pt idx="44">
                  <c:v>3600</c:v>
                </c:pt>
                <c:pt idx="45">
                  <c:v>3610</c:v>
                </c:pt>
                <c:pt idx="46">
                  <c:v>3655</c:v>
                </c:pt>
                <c:pt idx="47">
                  <c:v>3711</c:v>
                </c:pt>
                <c:pt idx="48">
                  <c:v>3757</c:v>
                </c:pt>
                <c:pt idx="49">
                  <c:v>3815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'13_16'!$A$109</c:f>
              <c:strCache>
                <c:ptCount val="1"/>
                <c:pt idx="0">
                  <c:v>K19 Imp Gas 750 MW</c:v>
                </c:pt>
              </c:strCache>
            </c:strRef>
          </c:tx>
          <c:marker>
            <c:symbol val="none"/>
          </c:marker>
          <c:cat>
            <c:numRef>
              <c:f>'13_16'!$C$101:$AZ$101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'13_16'!$C$109:$AZ$109</c:f>
              <c:numCache>
                <c:formatCode>General</c:formatCode>
                <c:ptCount val="50"/>
                <c:pt idx="0">
                  <c:v>0</c:v>
                </c:pt>
                <c:pt idx="1">
                  <c:v>66</c:v>
                </c:pt>
                <c:pt idx="2">
                  <c:v>164</c:v>
                </c:pt>
                <c:pt idx="3">
                  <c:v>259</c:v>
                </c:pt>
                <c:pt idx="4">
                  <c:v>363</c:v>
                </c:pt>
                <c:pt idx="5">
                  <c:v>502</c:v>
                </c:pt>
                <c:pt idx="6">
                  <c:v>678</c:v>
                </c:pt>
                <c:pt idx="7">
                  <c:v>718</c:v>
                </c:pt>
                <c:pt idx="8">
                  <c:v>1095</c:v>
                </c:pt>
                <c:pt idx="9">
                  <c:v>1263</c:v>
                </c:pt>
                <c:pt idx="10">
                  <c:v>1281</c:v>
                </c:pt>
                <c:pt idx="11">
                  <c:v>1316</c:v>
                </c:pt>
                <c:pt idx="12">
                  <c:v>1346</c:v>
                </c:pt>
                <c:pt idx="13">
                  <c:v>1351</c:v>
                </c:pt>
                <c:pt idx="14">
                  <c:v>1363</c:v>
                </c:pt>
                <c:pt idx="15">
                  <c:v>1367</c:v>
                </c:pt>
                <c:pt idx="16">
                  <c:v>1378</c:v>
                </c:pt>
                <c:pt idx="17">
                  <c:v>1393</c:v>
                </c:pt>
                <c:pt idx="18">
                  <c:v>1480</c:v>
                </c:pt>
                <c:pt idx="19">
                  <c:v>1507</c:v>
                </c:pt>
                <c:pt idx="20">
                  <c:v>1540</c:v>
                </c:pt>
                <c:pt idx="21">
                  <c:v>1591</c:v>
                </c:pt>
                <c:pt idx="22">
                  <c:v>1734</c:v>
                </c:pt>
                <c:pt idx="23">
                  <c:v>1760</c:v>
                </c:pt>
                <c:pt idx="24">
                  <c:v>1806</c:v>
                </c:pt>
                <c:pt idx="25">
                  <c:v>1880</c:v>
                </c:pt>
                <c:pt idx="26">
                  <c:v>1922</c:v>
                </c:pt>
                <c:pt idx="27">
                  <c:v>2160</c:v>
                </c:pt>
                <c:pt idx="28">
                  <c:v>2268</c:v>
                </c:pt>
                <c:pt idx="29">
                  <c:v>2339</c:v>
                </c:pt>
                <c:pt idx="30">
                  <c:v>2474</c:v>
                </c:pt>
                <c:pt idx="31">
                  <c:v>2587</c:v>
                </c:pt>
                <c:pt idx="32">
                  <c:v>2642</c:v>
                </c:pt>
                <c:pt idx="33">
                  <c:v>2947</c:v>
                </c:pt>
                <c:pt idx="34">
                  <c:v>3083</c:v>
                </c:pt>
                <c:pt idx="35">
                  <c:v>3143</c:v>
                </c:pt>
                <c:pt idx="36">
                  <c:v>3178</c:v>
                </c:pt>
                <c:pt idx="37">
                  <c:v>3231</c:v>
                </c:pt>
                <c:pt idx="38">
                  <c:v>3358</c:v>
                </c:pt>
                <c:pt idx="39">
                  <c:v>3416</c:v>
                </c:pt>
                <c:pt idx="40">
                  <c:v>3474</c:v>
                </c:pt>
                <c:pt idx="41">
                  <c:v>3585</c:v>
                </c:pt>
                <c:pt idx="42">
                  <c:v>3640</c:v>
                </c:pt>
                <c:pt idx="43">
                  <c:v>3702</c:v>
                </c:pt>
                <c:pt idx="44">
                  <c:v>3784</c:v>
                </c:pt>
                <c:pt idx="45">
                  <c:v>3812</c:v>
                </c:pt>
                <c:pt idx="46">
                  <c:v>3872</c:v>
                </c:pt>
                <c:pt idx="47">
                  <c:v>3948</c:v>
                </c:pt>
                <c:pt idx="48">
                  <c:v>4009</c:v>
                </c:pt>
                <c:pt idx="49">
                  <c:v>4144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841600"/>
        <c:axId val="408859776"/>
      </c:lineChart>
      <c:catAx>
        <c:axId val="40884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8859776"/>
        <c:crosses val="autoZero"/>
        <c:auto val="1"/>
        <c:lblAlgn val="ctr"/>
        <c:lblOffset val="100"/>
        <c:noMultiLvlLbl val="0"/>
      </c:catAx>
      <c:valAx>
        <c:axId val="4088597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Million $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088416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'13_16'!$A$42</c:f>
              <c:strCache>
                <c:ptCount val="1"/>
                <c:pt idx="0">
                  <c:v>All Gas</c:v>
                </c:pt>
              </c:strCache>
            </c:strRef>
          </c:tx>
          <c:marker>
            <c:symbol val="none"/>
          </c:marker>
          <c:cat>
            <c:numRef>
              <c:f>'13_16'!$C$51:$AZ$51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'13_16'!$C$42:$AZ$42</c:f>
              <c:numCache>
                <c:formatCode>General</c:formatCode>
                <c:ptCount val="50"/>
                <c:pt idx="0">
                  <c:v>0</c:v>
                </c:pt>
                <c:pt idx="1">
                  <c:v>16</c:v>
                </c:pt>
                <c:pt idx="2">
                  <c:v>91</c:v>
                </c:pt>
                <c:pt idx="3">
                  <c:v>104</c:v>
                </c:pt>
                <c:pt idx="4">
                  <c:v>115</c:v>
                </c:pt>
                <c:pt idx="5">
                  <c:v>138</c:v>
                </c:pt>
                <c:pt idx="6">
                  <c:v>150</c:v>
                </c:pt>
                <c:pt idx="7">
                  <c:v>161</c:v>
                </c:pt>
                <c:pt idx="8">
                  <c:v>173</c:v>
                </c:pt>
                <c:pt idx="9">
                  <c:v>186</c:v>
                </c:pt>
                <c:pt idx="10">
                  <c:v>205</c:v>
                </c:pt>
                <c:pt idx="11">
                  <c:v>220</c:v>
                </c:pt>
                <c:pt idx="12">
                  <c:v>235</c:v>
                </c:pt>
                <c:pt idx="13">
                  <c:v>253</c:v>
                </c:pt>
                <c:pt idx="14">
                  <c:v>266</c:v>
                </c:pt>
                <c:pt idx="15">
                  <c:v>282</c:v>
                </c:pt>
                <c:pt idx="16">
                  <c:v>306</c:v>
                </c:pt>
                <c:pt idx="17">
                  <c:v>321</c:v>
                </c:pt>
                <c:pt idx="18">
                  <c:v>337</c:v>
                </c:pt>
                <c:pt idx="19">
                  <c:v>370</c:v>
                </c:pt>
                <c:pt idx="20">
                  <c:v>389</c:v>
                </c:pt>
                <c:pt idx="21">
                  <c:v>412</c:v>
                </c:pt>
                <c:pt idx="22">
                  <c:v>439</c:v>
                </c:pt>
                <c:pt idx="23">
                  <c:v>461</c:v>
                </c:pt>
                <c:pt idx="24">
                  <c:v>481</c:v>
                </c:pt>
                <c:pt idx="25">
                  <c:v>518</c:v>
                </c:pt>
                <c:pt idx="26">
                  <c:v>542</c:v>
                </c:pt>
                <c:pt idx="27">
                  <c:v>565</c:v>
                </c:pt>
                <c:pt idx="28">
                  <c:v>605</c:v>
                </c:pt>
                <c:pt idx="29">
                  <c:v>632</c:v>
                </c:pt>
                <c:pt idx="30">
                  <c:v>659</c:v>
                </c:pt>
                <c:pt idx="31">
                  <c:v>686</c:v>
                </c:pt>
                <c:pt idx="32">
                  <c:v>730</c:v>
                </c:pt>
                <c:pt idx="33">
                  <c:v>761</c:v>
                </c:pt>
                <c:pt idx="34">
                  <c:v>792</c:v>
                </c:pt>
                <c:pt idx="35">
                  <c:v>826</c:v>
                </c:pt>
                <c:pt idx="36">
                  <c:v>856</c:v>
                </c:pt>
                <c:pt idx="37">
                  <c:v>888</c:v>
                </c:pt>
                <c:pt idx="38">
                  <c:v>921</c:v>
                </c:pt>
                <c:pt idx="39">
                  <c:v>955</c:v>
                </c:pt>
                <c:pt idx="40">
                  <c:v>977</c:v>
                </c:pt>
                <c:pt idx="41">
                  <c:v>1012</c:v>
                </c:pt>
                <c:pt idx="42">
                  <c:v>1034</c:v>
                </c:pt>
                <c:pt idx="43">
                  <c:v>1057</c:v>
                </c:pt>
                <c:pt idx="44">
                  <c:v>1080</c:v>
                </c:pt>
                <c:pt idx="45">
                  <c:v>1103</c:v>
                </c:pt>
                <c:pt idx="46">
                  <c:v>1127</c:v>
                </c:pt>
                <c:pt idx="47">
                  <c:v>1151</c:v>
                </c:pt>
                <c:pt idx="48">
                  <c:v>1176</c:v>
                </c:pt>
                <c:pt idx="49">
                  <c:v>1201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'13_16'!$A$43</c:f>
              <c:strCache>
                <c:ptCount val="1"/>
                <c:pt idx="0">
                  <c:v>K22 Gas</c:v>
                </c:pt>
              </c:strCache>
            </c:strRef>
          </c:tx>
          <c:marker>
            <c:symbol val="none"/>
          </c:marker>
          <c:cat>
            <c:numRef>
              <c:f>'13_16'!$C$51:$AZ$51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'13_16'!$C$43:$AZ$43</c:f>
              <c:numCache>
                <c:formatCode>General</c:formatCode>
                <c:ptCount val="50"/>
                <c:pt idx="0">
                  <c:v>0</c:v>
                </c:pt>
                <c:pt idx="1">
                  <c:v>16</c:v>
                </c:pt>
                <c:pt idx="2">
                  <c:v>91</c:v>
                </c:pt>
                <c:pt idx="3">
                  <c:v>104</c:v>
                </c:pt>
                <c:pt idx="4">
                  <c:v>115</c:v>
                </c:pt>
                <c:pt idx="5">
                  <c:v>138</c:v>
                </c:pt>
                <c:pt idx="6">
                  <c:v>150</c:v>
                </c:pt>
                <c:pt idx="7">
                  <c:v>161</c:v>
                </c:pt>
                <c:pt idx="8">
                  <c:v>173</c:v>
                </c:pt>
                <c:pt idx="9">
                  <c:v>186</c:v>
                </c:pt>
                <c:pt idx="10">
                  <c:v>205</c:v>
                </c:pt>
                <c:pt idx="11">
                  <c:v>230</c:v>
                </c:pt>
                <c:pt idx="12">
                  <c:v>245</c:v>
                </c:pt>
                <c:pt idx="13">
                  <c:v>258</c:v>
                </c:pt>
                <c:pt idx="14">
                  <c:v>272</c:v>
                </c:pt>
                <c:pt idx="15">
                  <c:v>288</c:v>
                </c:pt>
                <c:pt idx="16">
                  <c:v>304</c:v>
                </c:pt>
                <c:pt idx="17">
                  <c:v>323</c:v>
                </c:pt>
                <c:pt idx="18">
                  <c:v>340</c:v>
                </c:pt>
                <c:pt idx="19">
                  <c:v>359</c:v>
                </c:pt>
                <c:pt idx="20">
                  <c:v>384</c:v>
                </c:pt>
                <c:pt idx="21">
                  <c:v>403</c:v>
                </c:pt>
                <c:pt idx="22">
                  <c:v>438</c:v>
                </c:pt>
                <c:pt idx="23">
                  <c:v>460</c:v>
                </c:pt>
                <c:pt idx="24">
                  <c:v>482</c:v>
                </c:pt>
                <c:pt idx="25">
                  <c:v>503</c:v>
                </c:pt>
                <c:pt idx="26">
                  <c:v>540</c:v>
                </c:pt>
                <c:pt idx="27">
                  <c:v>565</c:v>
                </c:pt>
                <c:pt idx="28">
                  <c:v>589</c:v>
                </c:pt>
                <c:pt idx="29">
                  <c:v>630</c:v>
                </c:pt>
                <c:pt idx="30">
                  <c:v>658</c:v>
                </c:pt>
                <c:pt idx="31">
                  <c:v>686</c:v>
                </c:pt>
                <c:pt idx="32">
                  <c:v>712</c:v>
                </c:pt>
                <c:pt idx="33">
                  <c:v>758</c:v>
                </c:pt>
                <c:pt idx="34">
                  <c:v>789</c:v>
                </c:pt>
                <c:pt idx="35">
                  <c:v>820</c:v>
                </c:pt>
                <c:pt idx="36">
                  <c:v>850</c:v>
                </c:pt>
                <c:pt idx="37">
                  <c:v>882</c:v>
                </c:pt>
                <c:pt idx="38">
                  <c:v>915</c:v>
                </c:pt>
                <c:pt idx="39">
                  <c:v>949</c:v>
                </c:pt>
                <c:pt idx="40">
                  <c:v>971</c:v>
                </c:pt>
                <c:pt idx="41">
                  <c:v>1006</c:v>
                </c:pt>
                <c:pt idx="42">
                  <c:v>1028</c:v>
                </c:pt>
                <c:pt idx="43">
                  <c:v>1050</c:v>
                </c:pt>
                <c:pt idx="44">
                  <c:v>1073</c:v>
                </c:pt>
                <c:pt idx="45">
                  <c:v>1096</c:v>
                </c:pt>
                <c:pt idx="46">
                  <c:v>1120</c:v>
                </c:pt>
                <c:pt idx="47">
                  <c:v>1144</c:v>
                </c:pt>
                <c:pt idx="48">
                  <c:v>1169</c:v>
                </c:pt>
                <c:pt idx="49">
                  <c:v>1194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'13_16'!$A$44</c:f>
              <c:strCache>
                <c:ptCount val="1"/>
                <c:pt idx="0">
                  <c:v>Gas C26</c:v>
                </c:pt>
              </c:strCache>
            </c:strRef>
          </c:tx>
          <c:marker>
            <c:symbol val="none"/>
          </c:marker>
          <c:cat>
            <c:numRef>
              <c:f>'13_16'!$C$51:$AZ$51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'13_16'!$C$44:$AZ$44</c:f>
              <c:numCache>
                <c:formatCode>General</c:formatCode>
                <c:ptCount val="50"/>
                <c:pt idx="0">
                  <c:v>0</c:v>
                </c:pt>
                <c:pt idx="1">
                  <c:v>16</c:v>
                </c:pt>
                <c:pt idx="2">
                  <c:v>91</c:v>
                </c:pt>
                <c:pt idx="3">
                  <c:v>104</c:v>
                </c:pt>
                <c:pt idx="4">
                  <c:v>115</c:v>
                </c:pt>
                <c:pt idx="5">
                  <c:v>138</c:v>
                </c:pt>
                <c:pt idx="6">
                  <c:v>150</c:v>
                </c:pt>
                <c:pt idx="7">
                  <c:v>161</c:v>
                </c:pt>
                <c:pt idx="8">
                  <c:v>173</c:v>
                </c:pt>
                <c:pt idx="9">
                  <c:v>186</c:v>
                </c:pt>
                <c:pt idx="10">
                  <c:v>205</c:v>
                </c:pt>
                <c:pt idx="11">
                  <c:v>221</c:v>
                </c:pt>
                <c:pt idx="12">
                  <c:v>235</c:v>
                </c:pt>
                <c:pt idx="13">
                  <c:v>247</c:v>
                </c:pt>
                <c:pt idx="14">
                  <c:v>277</c:v>
                </c:pt>
                <c:pt idx="15">
                  <c:v>294</c:v>
                </c:pt>
                <c:pt idx="16">
                  <c:v>311</c:v>
                </c:pt>
                <c:pt idx="17">
                  <c:v>325</c:v>
                </c:pt>
                <c:pt idx="18">
                  <c:v>342</c:v>
                </c:pt>
                <c:pt idx="19">
                  <c:v>361</c:v>
                </c:pt>
                <c:pt idx="20">
                  <c:v>379</c:v>
                </c:pt>
                <c:pt idx="21">
                  <c:v>400</c:v>
                </c:pt>
                <c:pt idx="22">
                  <c:v>421</c:v>
                </c:pt>
                <c:pt idx="23">
                  <c:v>442</c:v>
                </c:pt>
                <c:pt idx="24">
                  <c:v>467</c:v>
                </c:pt>
                <c:pt idx="25">
                  <c:v>484</c:v>
                </c:pt>
                <c:pt idx="26">
                  <c:v>513</c:v>
                </c:pt>
                <c:pt idx="27">
                  <c:v>537</c:v>
                </c:pt>
                <c:pt idx="28">
                  <c:v>560</c:v>
                </c:pt>
                <c:pt idx="29">
                  <c:v>592</c:v>
                </c:pt>
                <c:pt idx="30">
                  <c:v>617</c:v>
                </c:pt>
                <c:pt idx="31">
                  <c:v>651</c:v>
                </c:pt>
                <c:pt idx="32">
                  <c:v>677</c:v>
                </c:pt>
                <c:pt idx="33">
                  <c:v>715</c:v>
                </c:pt>
                <c:pt idx="34">
                  <c:v>750</c:v>
                </c:pt>
                <c:pt idx="35">
                  <c:v>774</c:v>
                </c:pt>
                <c:pt idx="36">
                  <c:v>804</c:v>
                </c:pt>
                <c:pt idx="37">
                  <c:v>835</c:v>
                </c:pt>
                <c:pt idx="38">
                  <c:v>867</c:v>
                </c:pt>
                <c:pt idx="39">
                  <c:v>900</c:v>
                </c:pt>
                <c:pt idx="40">
                  <c:v>921</c:v>
                </c:pt>
                <c:pt idx="41">
                  <c:v>955</c:v>
                </c:pt>
                <c:pt idx="42">
                  <c:v>976</c:v>
                </c:pt>
                <c:pt idx="43">
                  <c:v>998</c:v>
                </c:pt>
                <c:pt idx="44">
                  <c:v>1019</c:v>
                </c:pt>
                <c:pt idx="45">
                  <c:v>1042</c:v>
                </c:pt>
                <c:pt idx="46">
                  <c:v>1064</c:v>
                </c:pt>
                <c:pt idx="47">
                  <c:v>1088</c:v>
                </c:pt>
                <c:pt idx="48">
                  <c:v>1111</c:v>
                </c:pt>
                <c:pt idx="49">
                  <c:v>1135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'13_16'!$A$45</c:f>
              <c:strCache>
                <c:ptCount val="1"/>
                <c:pt idx="0">
                  <c:v>K19 Gas 250 MW</c:v>
                </c:pt>
              </c:strCache>
            </c:strRef>
          </c:tx>
          <c:marker>
            <c:symbol val="none"/>
          </c:marker>
          <c:cat>
            <c:numRef>
              <c:f>'13_16'!$C$51:$AZ$51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'13_16'!$C$45:$AZ$45</c:f>
              <c:numCache>
                <c:formatCode>General</c:formatCode>
                <c:ptCount val="50"/>
                <c:pt idx="0">
                  <c:v>0</c:v>
                </c:pt>
                <c:pt idx="1">
                  <c:v>16</c:v>
                </c:pt>
                <c:pt idx="2">
                  <c:v>91</c:v>
                </c:pt>
                <c:pt idx="3">
                  <c:v>104</c:v>
                </c:pt>
                <c:pt idx="4">
                  <c:v>115</c:v>
                </c:pt>
                <c:pt idx="5">
                  <c:v>138</c:v>
                </c:pt>
                <c:pt idx="6">
                  <c:v>150</c:v>
                </c:pt>
                <c:pt idx="7">
                  <c:v>166</c:v>
                </c:pt>
                <c:pt idx="8">
                  <c:v>188</c:v>
                </c:pt>
                <c:pt idx="9">
                  <c:v>201</c:v>
                </c:pt>
                <c:pt idx="10">
                  <c:v>215</c:v>
                </c:pt>
                <c:pt idx="11">
                  <c:v>229</c:v>
                </c:pt>
                <c:pt idx="12">
                  <c:v>249</c:v>
                </c:pt>
                <c:pt idx="13">
                  <c:v>262</c:v>
                </c:pt>
                <c:pt idx="14">
                  <c:v>275</c:v>
                </c:pt>
                <c:pt idx="15">
                  <c:v>292</c:v>
                </c:pt>
                <c:pt idx="16">
                  <c:v>309</c:v>
                </c:pt>
                <c:pt idx="17">
                  <c:v>330</c:v>
                </c:pt>
                <c:pt idx="18">
                  <c:v>346</c:v>
                </c:pt>
                <c:pt idx="19">
                  <c:v>363</c:v>
                </c:pt>
                <c:pt idx="20">
                  <c:v>397</c:v>
                </c:pt>
                <c:pt idx="21">
                  <c:v>419</c:v>
                </c:pt>
                <c:pt idx="22">
                  <c:v>440</c:v>
                </c:pt>
                <c:pt idx="23">
                  <c:v>460</c:v>
                </c:pt>
                <c:pt idx="24">
                  <c:v>481</c:v>
                </c:pt>
                <c:pt idx="25">
                  <c:v>502</c:v>
                </c:pt>
                <c:pt idx="26">
                  <c:v>541</c:v>
                </c:pt>
                <c:pt idx="27">
                  <c:v>566</c:v>
                </c:pt>
                <c:pt idx="28">
                  <c:v>590</c:v>
                </c:pt>
                <c:pt idx="29">
                  <c:v>632</c:v>
                </c:pt>
                <c:pt idx="30">
                  <c:v>659</c:v>
                </c:pt>
                <c:pt idx="31">
                  <c:v>687</c:v>
                </c:pt>
                <c:pt idx="32">
                  <c:v>713</c:v>
                </c:pt>
                <c:pt idx="33">
                  <c:v>761</c:v>
                </c:pt>
                <c:pt idx="34">
                  <c:v>789</c:v>
                </c:pt>
                <c:pt idx="35">
                  <c:v>822</c:v>
                </c:pt>
                <c:pt idx="36">
                  <c:v>852</c:v>
                </c:pt>
                <c:pt idx="37">
                  <c:v>884</c:v>
                </c:pt>
                <c:pt idx="38">
                  <c:v>917</c:v>
                </c:pt>
                <c:pt idx="39">
                  <c:v>951</c:v>
                </c:pt>
                <c:pt idx="40">
                  <c:v>973</c:v>
                </c:pt>
                <c:pt idx="41">
                  <c:v>1007</c:v>
                </c:pt>
                <c:pt idx="42">
                  <c:v>1029</c:v>
                </c:pt>
                <c:pt idx="43">
                  <c:v>1052</c:v>
                </c:pt>
                <c:pt idx="44">
                  <c:v>1075</c:v>
                </c:pt>
                <c:pt idx="45">
                  <c:v>1098</c:v>
                </c:pt>
                <c:pt idx="46">
                  <c:v>1122</c:v>
                </c:pt>
                <c:pt idx="47">
                  <c:v>1146</c:v>
                </c:pt>
                <c:pt idx="48">
                  <c:v>1171</c:v>
                </c:pt>
                <c:pt idx="49">
                  <c:v>1196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'13_16'!$A$46</c:f>
              <c:strCache>
                <c:ptCount val="1"/>
                <c:pt idx="0">
                  <c:v>K19 C25 250 MW</c:v>
                </c:pt>
              </c:strCache>
            </c:strRef>
          </c:tx>
          <c:marker>
            <c:symbol val="none"/>
          </c:marker>
          <c:cat>
            <c:numRef>
              <c:f>'13_16'!$C$51:$AZ$51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'13_16'!$C$46:$AZ$46</c:f>
              <c:numCache>
                <c:formatCode>General</c:formatCode>
                <c:ptCount val="50"/>
                <c:pt idx="0">
                  <c:v>0</c:v>
                </c:pt>
                <c:pt idx="1">
                  <c:v>16</c:v>
                </c:pt>
                <c:pt idx="2">
                  <c:v>91</c:v>
                </c:pt>
                <c:pt idx="3">
                  <c:v>104</c:v>
                </c:pt>
                <c:pt idx="4">
                  <c:v>115</c:v>
                </c:pt>
                <c:pt idx="5">
                  <c:v>138</c:v>
                </c:pt>
                <c:pt idx="6">
                  <c:v>150</c:v>
                </c:pt>
                <c:pt idx="7">
                  <c:v>166</c:v>
                </c:pt>
                <c:pt idx="8">
                  <c:v>188</c:v>
                </c:pt>
                <c:pt idx="9">
                  <c:v>201</c:v>
                </c:pt>
                <c:pt idx="10">
                  <c:v>215</c:v>
                </c:pt>
                <c:pt idx="11">
                  <c:v>230</c:v>
                </c:pt>
                <c:pt idx="12">
                  <c:v>245</c:v>
                </c:pt>
                <c:pt idx="13">
                  <c:v>276</c:v>
                </c:pt>
                <c:pt idx="14">
                  <c:v>290</c:v>
                </c:pt>
                <c:pt idx="15">
                  <c:v>306</c:v>
                </c:pt>
                <c:pt idx="16">
                  <c:v>323</c:v>
                </c:pt>
                <c:pt idx="17">
                  <c:v>337</c:v>
                </c:pt>
                <c:pt idx="18">
                  <c:v>353</c:v>
                </c:pt>
                <c:pt idx="19">
                  <c:v>372</c:v>
                </c:pt>
                <c:pt idx="20">
                  <c:v>390</c:v>
                </c:pt>
                <c:pt idx="21">
                  <c:v>412</c:v>
                </c:pt>
                <c:pt idx="22">
                  <c:v>432</c:v>
                </c:pt>
                <c:pt idx="23">
                  <c:v>451</c:v>
                </c:pt>
                <c:pt idx="24">
                  <c:v>472</c:v>
                </c:pt>
                <c:pt idx="25">
                  <c:v>494</c:v>
                </c:pt>
                <c:pt idx="26">
                  <c:v>516</c:v>
                </c:pt>
                <c:pt idx="27">
                  <c:v>538</c:v>
                </c:pt>
                <c:pt idx="28">
                  <c:v>569</c:v>
                </c:pt>
                <c:pt idx="29">
                  <c:v>593</c:v>
                </c:pt>
                <c:pt idx="30">
                  <c:v>618</c:v>
                </c:pt>
                <c:pt idx="31">
                  <c:v>643</c:v>
                </c:pt>
                <c:pt idx="32">
                  <c:v>678</c:v>
                </c:pt>
                <c:pt idx="33">
                  <c:v>706</c:v>
                </c:pt>
                <c:pt idx="34">
                  <c:v>742</c:v>
                </c:pt>
                <c:pt idx="35">
                  <c:v>772</c:v>
                </c:pt>
                <c:pt idx="36">
                  <c:v>802</c:v>
                </c:pt>
                <c:pt idx="37">
                  <c:v>833</c:v>
                </c:pt>
                <c:pt idx="38">
                  <c:v>865</c:v>
                </c:pt>
                <c:pt idx="39">
                  <c:v>898</c:v>
                </c:pt>
                <c:pt idx="40">
                  <c:v>919</c:v>
                </c:pt>
                <c:pt idx="41">
                  <c:v>953</c:v>
                </c:pt>
                <c:pt idx="42">
                  <c:v>974</c:v>
                </c:pt>
                <c:pt idx="43">
                  <c:v>996</c:v>
                </c:pt>
                <c:pt idx="44">
                  <c:v>1017</c:v>
                </c:pt>
                <c:pt idx="45">
                  <c:v>1040</c:v>
                </c:pt>
                <c:pt idx="46">
                  <c:v>1062</c:v>
                </c:pt>
                <c:pt idx="47">
                  <c:v>1085</c:v>
                </c:pt>
                <c:pt idx="48">
                  <c:v>1109</c:v>
                </c:pt>
                <c:pt idx="49">
                  <c:v>1133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'13_16'!$A$47</c:f>
              <c:strCache>
                <c:ptCount val="1"/>
                <c:pt idx="0">
                  <c:v>K19 Sales C25 750MW (Preferred)</c:v>
                </c:pt>
              </c:strCache>
            </c:strRef>
          </c:tx>
          <c:marker>
            <c:symbol val="none"/>
          </c:marker>
          <c:cat>
            <c:numRef>
              <c:f>'13_16'!$C$51:$AZ$51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'13_16'!$C$47:$AZ$47</c:f>
              <c:numCache>
                <c:formatCode>General</c:formatCode>
                <c:ptCount val="50"/>
                <c:pt idx="0">
                  <c:v>0</c:v>
                </c:pt>
                <c:pt idx="1">
                  <c:v>16</c:v>
                </c:pt>
                <c:pt idx="2">
                  <c:v>91</c:v>
                </c:pt>
                <c:pt idx="3">
                  <c:v>104</c:v>
                </c:pt>
                <c:pt idx="4">
                  <c:v>115</c:v>
                </c:pt>
                <c:pt idx="5">
                  <c:v>138</c:v>
                </c:pt>
                <c:pt idx="6">
                  <c:v>150</c:v>
                </c:pt>
                <c:pt idx="7">
                  <c:v>166</c:v>
                </c:pt>
                <c:pt idx="8">
                  <c:v>223</c:v>
                </c:pt>
                <c:pt idx="9">
                  <c:v>235</c:v>
                </c:pt>
                <c:pt idx="10">
                  <c:v>248</c:v>
                </c:pt>
                <c:pt idx="11">
                  <c:v>261</c:v>
                </c:pt>
                <c:pt idx="12">
                  <c:v>275</c:v>
                </c:pt>
                <c:pt idx="13">
                  <c:v>305</c:v>
                </c:pt>
                <c:pt idx="14">
                  <c:v>318</c:v>
                </c:pt>
                <c:pt idx="15">
                  <c:v>333</c:v>
                </c:pt>
                <c:pt idx="16">
                  <c:v>349</c:v>
                </c:pt>
                <c:pt idx="17">
                  <c:v>362</c:v>
                </c:pt>
                <c:pt idx="18">
                  <c:v>377</c:v>
                </c:pt>
                <c:pt idx="19">
                  <c:v>394</c:v>
                </c:pt>
                <c:pt idx="20">
                  <c:v>411</c:v>
                </c:pt>
                <c:pt idx="21">
                  <c:v>432</c:v>
                </c:pt>
                <c:pt idx="22">
                  <c:v>451</c:v>
                </c:pt>
                <c:pt idx="23">
                  <c:v>469</c:v>
                </c:pt>
                <c:pt idx="24">
                  <c:v>490</c:v>
                </c:pt>
                <c:pt idx="25">
                  <c:v>511</c:v>
                </c:pt>
                <c:pt idx="26">
                  <c:v>532</c:v>
                </c:pt>
                <c:pt idx="27">
                  <c:v>555</c:v>
                </c:pt>
                <c:pt idx="28">
                  <c:v>577</c:v>
                </c:pt>
                <c:pt idx="29">
                  <c:v>607</c:v>
                </c:pt>
                <c:pt idx="30">
                  <c:v>632</c:v>
                </c:pt>
                <c:pt idx="31">
                  <c:v>658</c:v>
                </c:pt>
                <c:pt idx="32">
                  <c:v>691</c:v>
                </c:pt>
                <c:pt idx="33">
                  <c:v>719</c:v>
                </c:pt>
                <c:pt idx="34">
                  <c:v>755</c:v>
                </c:pt>
                <c:pt idx="35">
                  <c:v>785</c:v>
                </c:pt>
                <c:pt idx="36">
                  <c:v>814</c:v>
                </c:pt>
                <c:pt idx="37">
                  <c:v>845</c:v>
                </c:pt>
                <c:pt idx="38">
                  <c:v>876</c:v>
                </c:pt>
                <c:pt idx="39">
                  <c:v>909</c:v>
                </c:pt>
                <c:pt idx="40">
                  <c:v>930</c:v>
                </c:pt>
                <c:pt idx="41">
                  <c:v>963</c:v>
                </c:pt>
                <c:pt idx="42">
                  <c:v>984</c:v>
                </c:pt>
                <c:pt idx="43">
                  <c:v>1005</c:v>
                </c:pt>
                <c:pt idx="44">
                  <c:v>1027</c:v>
                </c:pt>
                <c:pt idx="45">
                  <c:v>1049</c:v>
                </c:pt>
                <c:pt idx="46">
                  <c:v>1071</c:v>
                </c:pt>
                <c:pt idx="47">
                  <c:v>1094</c:v>
                </c:pt>
                <c:pt idx="48">
                  <c:v>1109</c:v>
                </c:pt>
                <c:pt idx="49">
                  <c:v>1133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'13_16'!$A$48</c:f>
              <c:strCache>
                <c:ptCount val="1"/>
                <c:pt idx="0">
                  <c:v>K19 Imp C31 750 MW</c:v>
                </c:pt>
              </c:strCache>
            </c:strRef>
          </c:tx>
          <c:marker>
            <c:symbol val="none"/>
          </c:marker>
          <c:cat>
            <c:numRef>
              <c:f>'13_16'!$C$51:$AZ$51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'13_16'!$C$48:$AZ$48</c:f>
              <c:numCache>
                <c:formatCode>General</c:formatCode>
                <c:ptCount val="50"/>
                <c:pt idx="0">
                  <c:v>0</c:v>
                </c:pt>
                <c:pt idx="1">
                  <c:v>16</c:v>
                </c:pt>
                <c:pt idx="2">
                  <c:v>91</c:v>
                </c:pt>
                <c:pt idx="3">
                  <c:v>104</c:v>
                </c:pt>
                <c:pt idx="4">
                  <c:v>115</c:v>
                </c:pt>
                <c:pt idx="5">
                  <c:v>138</c:v>
                </c:pt>
                <c:pt idx="6">
                  <c:v>150</c:v>
                </c:pt>
                <c:pt idx="7">
                  <c:v>166</c:v>
                </c:pt>
                <c:pt idx="8">
                  <c:v>226</c:v>
                </c:pt>
                <c:pt idx="9">
                  <c:v>239</c:v>
                </c:pt>
                <c:pt idx="10">
                  <c:v>252</c:v>
                </c:pt>
                <c:pt idx="11">
                  <c:v>265</c:v>
                </c:pt>
                <c:pt idx="12">
                  <c:v>279</c:v>
                </c:pt>
                <c:pt idx="13">
                  <c:v>290</c:v>
                </c:pt>
                <c:pt idx="14">
                  <c:v>303</c:v>
                </c:pt>
                <c:pt idx="15">
                  <c:v>317</c:v>
                </c:pt>
                <c:pt idx="16">
                  <c:v>333</c:v>
                </c:pt>
                <c:pt idx="17">
                  <c:v>346</c:v>
                </c:pt>
                <c:pt idx="18">
                  <c:v>360</c:v>
                </c:pt>
                <c:pt idx="19">
                  <c:v>398</c:v>
                </c:pt>
                <c:pt idx="20">
                  <c:v>415</c:v>
                </c:pt>
                <c:pt idx="21">
                  <c:v>435</c:v>
                </c:pt>
                <c:pt idx="22">
                  <c:v>454</c:v>
                </c:pt>
                <c:pt idx="23">
                  <c:v>473</c:v>
                </c:pt>
                <c:pt idx="24">
                  <c:v>493</c:v>
                </c:pt>
                <c:pt idx="25">
                  <c:v>514</c:v>
                </c:pt>
                <c:pt idx="26">
                  <c:v>535</c:v>
                </c:pt>
                <c:pt idx="27">
                  <c:v>557</c:v>
                </c:pt>
                <c:pt idx="28">
                  <c:v>580</c:v>
                </c:pt>
                <c:pt idx="29">
                  <c:v>611</c:v>
                </c:pt>
                <c:pt idx="30">
                  <c:v>636</c:v>
                </c:pt>
                <c:pt idx="31">
                  <c:v>661</c:v>
                </c:pt>
                <c:pt idx="32">
                  <c:v>694</c:v>
                </c:pt>
                <c:pt idx="33">
                  <c:v>722</c:v>
                </c:pt>
                <c:pt idx="34">
                  <c:v>758</c:v>
                </c:pt>
                <c:pt idx="35">
                  <c:v>787</c:v>
                </c:pt>
                <c:pt idx="36">
                  <c:v>816</c:v>
                </c:pt>
                <c:pt idx="37">
                  <c:v>847</c:v>
                </c:pt>
                <c:pt idx="38">
                  <c:v>879</c:v>
                </c:pt>
                <c:pt idx="39">
                  <c:v>912</c:v>
                </c:pt>
                <c:pt idx="40">
                  <c:v>932</c:v>
                </c:pt>
                <c:pt idx="41">
                  <c:v>966</c:v>
                </c:pt>
                <c:pt idx="42">
                  <c:v>986</c:v>
                </c:pt>
                <c:pt idx="43">
                  <c:v>1008</c:v>
                </c:pt>
                <c:pt idx="44">
                  <c:v>1029</c:v>
                </c:pt>
                <c:pt idx="45">
                  <c:v>1051</c:v>
                </c:pt>
                <c:pt idx="46">
                  <c:v>1074</c:v>
                </c:pt>
                <c:pt idx="47">
                  <c:v>1096</c:v>
                </c:pt>
                <c:pt idx="48">
                  <c:v>1109</c:v>
                </c:pt>
                <c:pt idx="49">
                  <c:v>1133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'13_16'!$A$49</c:f>
              <c:strCache>
                <c:ptCount val="1"/>
                <c:pt idx="0">
                  <c:v>K19 Imp Gas 750 MW</c:v>
                </c:pt>
              </c:strCache>
            </c:strRef>
          </c:tx>
          <c:marker>
            <c:symbol val="none"/>
          </c:marker>
          <c:cat>
            <c:numRef>
              <c:f>'13_16'!$C$51:$AZ$51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'13_16'!$C$49:$AZ$49</c:f>
              <c:numCache>
                <c:formatCode>General</c:formatCode>
                <c:ptCount val="50"/>
                <c:pt idx="0">
                  <c:v>0</c:v>
                </c:pt>
                <c:pt idx="1">
                  <c:v>16</c:v>
                </c:pt>
                <c:pt idx="2">
                  <c:v>91</c:v>
                </c:pt>
                <c:pt idx="3">
                  <c:v>104</c:v>
                </c:pt>
                <c:pt idx="4">
                  <c:v>115</c:v>
                </c:pt>
                <c:pt idx="5">
                  <c:v>138</c:v>
                </c:pt>
                <c:pt idx="6">
                  <c:v>150</c:v>
                </c:pt>
                <c:pt idx="7">
                  <c:v>166</c:v>
                </c:pt>
                <c:pt idx="8">
                  <c:v>226</c:v>
                </c:pt>
                <c:pt idx="9">
                  <c:v>239</c:v>
                </c:pt>
                <c:pt idx="10">
                  <c:v>252</c:v>
                </c:pt>
                <c:pt idx="11">
                  <c:v>265</c:v>
                </c:pt>
                <c:pt idx="12">
                  <c:v>279</c:v>
                </c:pt>
                <c:pt idx="13">
                  <c:v>290</c:v>
                </c:pt>
                <c:pt idx="14">
                  <c:v>303</c:v>
                </c:pt>
                <c:pt idx="15">
                  <c:v>317</c:v>
                </c:pt>
                <c:pt idx="16">
                  <c:v>333</c:v>
                </c:pt>
                <c:pt idx="17">
                  <c:v>346</c:v>
                </c:pt>
                <c:pt idx="18">
                  <c:v>360</c:v>
                </c:pt>
                <c:pt idx="19">
                  <c:v>389</c:v>
                </c:pt>
                <c:pt idx="20">
                  <c:v>413</c:v>
                </c:pt>
                <c:pt idx="21">
                  <c:v>434</c:v>
                </c:pt>
                <c:pt idx="22">
                  <c:v>458</c:v>
                </c:pt>
                <c:pt idx="23">
                  <c:v>478</c:v>
                </c:pt>
                <c:pt idx="24">
                  <c:v>499</c:v>
                </c:pt>
                <c:pt idx="25">
                  <c:v>521</c:v>
                </c:pt>
                <c:pt idx="26">
                  <c:v>541</c:v>
                </c:pt>
                <c:pt idx="27">
                  <c:v>582</c:v>
                </c:pt>
                <c:pt idx="28">
                  <c:v>607</c:v>
                </c:pt>
                <c:pt idx="29">
                  <c:v>632</c:v>
                </c:pt>
                <c:pt idx="30">
                  <c:v>658</c:v>
                </c:pt>
                <c:pt idx="31">
                  <c:v>691</c:v>
                </c:pt>
                <c:pt idx="32">
                  <c:v>716</c:v>
                </c:pt>
                <c:pt idx="33">
                  <c:v>764</c:v>
                </c:pt>
                <c:pt idx="34">
                  <c:v>793</c:v>
                </c:pt>
                <c:pt idx="35">
                  <c:v>824</c:v>
                </c:pt>
                <c:pt idx="36">
                  <c:v>854</c:v>
                </c:pt>
                <c:pt idx="37">
                  <c:v>885</c:v>
                </c:pt>
                <c:pt idx="38">
                  <c:v>918</c:v>
                </c:pt>
                <c:pt idx="39">
                  <c:v>952</c:v>
                </c:pt>
                <c:pt idx="40">
                  <c:v>973</c:v>
                </c:pt>
                <c:pt idx="41">
                  <c:v>1007</c:v>
                </c:pt>
                <c:pt idx="42">
                  <c:v>1029</c:v>
                </c:pt>
                <c:pt idx="43">
                  <c:v>1051</c:v>
                </c:pt>
                <c:pt idx="44">
                  <c:v>1073</c:v>
                </c:pt>
                <c:pt idx="45">
                  <c:v>1096</c:v>
                </c:pt>
                <c:pt idx="46">
                  <c:v>1119</c:v>
                </c:pt>
                <c:pt idx="47">
                  <c:v>1143</c:v>
                </c:pt>
                <c:pt idx="48">
                  <c:v>1156</c:v>
                </c:pt>
                <c:pt idx="49">
                  <c:v>1181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307776"/>
        <c:axId val="409321856"/>
      </c:lineChart>
      <c:catAx>
        <c:axId val="40930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9321856"/>
        <c:crosses val="autoZero"/>
        <c:auto val="1"/>
        <c:lblAlgn val="ctr"/>
        <c:lblOffset val="100"/>
        <c:noMultiLvlLbl val="0"/>
      </c:catAx>
      <c:valAx>
        <c:axId val="4093218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Million $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093077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'13_16'!$A$52</c:f>
              <c:strCache>
                <c:ptCount val="1"/>
                <c:pt idx="0">
                  <c:v>All Gas (1)</c:v>
                </c:pt>
              </c:strCache>
            </c:strRef>
          </c:tx>
          <c:marker>
            <c:symbol val="none"/>
          </c:marker>
          <c:cat>
            <c:numRef>
              <c:f>'13_16'!$C$71:$AZ$71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'13_16'!$C$52:$AZ$52</c:f>
              <c:numCache>
                <c:formatCode>General</c:formatCode>
                <c:ptCount val="50"/>
                <c:pt idx="0">
                  <c:v>0</c:v>
                </c:pt>
                <c:pt idx="1">
                  <c:v>-11</c:v>
                </c:pt>
                <c:pt idx="2">
                  <c:v>85</c:v>
                </c:pt>
                <c:pt idx="3">
                  <c:v>138</c:v>
                </c:pt>
                <c:pt idx="4">
                  <c:v>207</c:v>
                </c:pt>
                <c:pt idx="5">
                  <c:v>286</c:v>
                </c:pt>
                <c:pt idx="6">
                  <c:v>406</c:v>
                </c:pt>
                <c:pt idx="7">
                  <c:v>398</c:v>
                </c:pt>
                <c:pt idx="8">
                  <c:v>398</c:v>
                </c:pt>
                <c:pt idx="9">
                  <c:v>385</c:v>
                </c:pt>
                <c:pt idx="10">
                  <c:v>393</c:v>
                </c:pt>
                <c:pt idx="11">
                  <c:v>408</c:v>
                </c:pt>
                <c:pt idx="12">
                  <c:v>406</c:v>
                </c:pt>
                <c:pt idx="13">
                  <c:v>415</c:v>
                </c:pt>
                <c:pt idx="14">
                  <c:v>392</c:v>
                </c:pt>
                <c:pt idx="15">
                  <c:v>376</c:v>
                </c:pt>
                <c:pt idx="16">
                  <c:v>360</c:v>
                </c:pt>
                <c:pt idx="17">
                  <c:v>338</c:v>
                </c:pt>
                <c:pt idx="18">
                  <c:v>364</c:v>
                </c:pt>
                <c:pt idx="19">
                  <c:v>351</c:v>
                </c:pt>
                <c:pt idx="20">
                  <c:v>328</c:v>
                </c:pt>
                <c:pt idx="21">
                  <c:v>338</c:v>
                </c:pt>
                <c:pt idx="22">
                  <c:v>406</c:v>
                </c:pt>
                <c:pt idx="23">
                  <c:v>412</c:v>
                </c:pt>
                <c:pt idx="24">
                  <c:v>416</c:v>
                </c:pt>
                <c:pt idx="25">
                  <c:v>451</c:v>
                </c:pt>
                <c:pt idx="26">
                  <c:v>454</c:v>
                </c:pt>
                <c:pt idx="27">
                  <c:v>452</c:v>
                </c:pt>
                <c:pt idx="28">
                  <c:v>516</c:v>
                </c:pt>
                <c:pt idx="29">
                  <c:v>524</c:v>
                </c:pt>
                <c:pt idx="30">
                  <c:v>524</c:v>
                </c:pt>
                <c:pt idx="31">
                  <c:v>524</c:v>
                </c:pt>
                <c:pt idx="32">
                  <c:v>570</c:v>
                </c:pt>
                <c:pt idx="33">
                  <c:v>571</c:v>
                </c:pt>
                <c:pt idx="34">
                  <c:v>593</c:v>
                </c:pt>
                <c:pt idx="35">
                  <c:v>571</c:v>
                </c:pt>
                <c:pt idx="36">
                  <c:v>568</c:v>
                </c:pt>
                <c:pt idx="37">
                  <c:v>550</c:v>
                </c:pt>
                <c:pt idx="38">
                  <c:v>538</c:v>
                </c:pt>
                <c:pt idx="39">
                  <c:v>526</c:v>
                </c:pt>
                <c:pt idx="40">
                  <c:v>547</c:v>
                </c:pt>
                <c:pt idx="41">
                  <c:v>545</c:v>
                </c:pt>
                <c:pt idx="42">
                  <c:v>527</c:v>
                </c:pt>
                <c:pt idx="43">
                  <c:v>525</c:v>
                </c:pt>
                <c:pt idx="44">
                  <c:v>510</c:v>
                </c:pt>
                <c:pt idx="45">
                  <c:v>486</c:v>
                </c:pt>
                <c:pt idx="46">
                  <c:v>482</c:v>
                </c:pt>
                <c:pt idx="47">
                  <c:v>467</c:v>
                </c:pt>
                <c:pt idx="48">
                  <c:v>457</c:v>
                </c:pt>
                <c:pt idx="49">
                  <c:v>491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'13_16'!$A$53</c:f>
              <c:strCache>
                <c:ptCount val="1"/>
                <c:pt idx="0">
                  <c:v>K22 Gas (2)</c:v>
                </c:pt>
              </c:strCache>
            </c:strRef>
          </c:tx>
          <c:marker>
            <c:symbol val="none"/>
          </c:marker>
          <c:cat>
            <c:numRef>
              <c:f>'13_16'!$C$71:$AZ$71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'13_16'!$C$53:$AZ$53</c:f>
              <c:numCache>
                <c:formatCode>General</c:formatCode>
                <c:ptCount val="50"/>
                <c:pt idx="0">
                  <c:v>0</c:v>
                </c:pt>
                <c:pt idx="1">
                  <c:v>-10</c:v>
                </c:pt>
                <c:pt idx="2">
                  <c:v>31</c:v>
                </c:pt>
                <c:pt idx="3">
                  <c:v>64</c:v>
                </c:pt>
                <c:pt idx="4">
                  <c:v>124</c:v>
                </c:pt>
                <c:pt idx="5">
                  <c:v>221</c:v>
                </c:pt>
                <c:pt idx="6">
                  <c:v>338</c:v>
                </c:pt>
                <c:pt idx="7">
                  <c:v>328</c:v>
                </c:pt>
                <c:pt idx="8">
                  <c:v>323</c:v>
                </c:pt>
                <c:pt idx="9">
                  <c:v>308</c:v>
                </c:pt>
                <c:pt idx="10">
                  <c:v>328</c:v>
                </c:pt>
                <c:pt idx="11">
                  <c:v>579</c:v>
                </c:pt>
                <c:pt idx="12">
                  <c:v>683</c:v>
                </c:pt>
                <c:pt idx="13">
                  <c:v>677</c:v>
                </c:pt>
                <c:pt idx="14">
                  <c:v>650</c:v>
                </c:pt>
                <c:pt idx="15">
                  <c:v>637</c:v>
                </c:pt>
                <c:pt idx="16">
                  <c:v>608</c:v>
                </c:pt>
                <c:pt idx="17">
                  <c:v>596</c:v>
                </c:pt>
                <c:pt idx="18">
                  <c:v>622</c:v>
                </c:pt>
                <c:pt idx="19">
                  <c:v>573</c:v>
                </c:pt>
                <c:pt idx="20">
                  <c:v>550</c:v>
                </c:pt>
                <c:pt idx="21">
                  <c:v>568</c:v>
                </c:pt>
                <c:pt idx="22">
                  <c:v>662</c:v>
                </c:pt>
                <c:pt idx="23">
                  <c:v>662</c:v>
                </c:pt>
                <c:pt idx="24">
                  <c:v>659</c:v>
                </c:pt>
                <c:pt idx="25">
                  <c:v>648</c:v>
                </c:pt>
                <c:pt idx="26">
                  <c:v>680</c:v>
                </c:pt>
                <c:pt idx="27">
                  <c:v>679</c:v>
                </c:pt>
                <c:pt idx="28">
                  <c:v>695</c:v>
                </c:pt>
                <c:pt idx="29">
                  <c:v>740</c:v>
                </c:pt>
                <c:pt idx="30">
                  <c:v>742</c:v>
                </c:pt>
                <c:pt idx="31">
                  <c:v>734</c:v>
                </c:pt>
                <c:pt idx="32">
                  <c:v>721</c:v>
                </c:pt>
                <c:pt idx="33">
                  <c:v>758</c:v>
                </c:pt>
                <c:pt idx="34">
                  <c:v>789</c:v>
                </c:pt>
                <c:pt idx="35">
                  <c:v>750</c:v>
                </c:pt>
                <c:pt idx="36">
                  <c:v>738</c:v>
                </c:pt>
                <c:pt idx="37">
                  <c:v>721</c:v>
                </c:pt>
                <c:pt idx="38">
                  <c:v>706</c:v>
                </c:pt>
                <c:pt idx="39">
                  <c:v>688</c:v>
                </c:pt>
                <c:pt idx="40">
                  <c:v>656</c:v>
                </c:pt>
                <c:pt idx="41">
                  <c:v>598</c:v>
                </c:pt>
                <c:pt idx="42">
                  <c:v>560</c:v>
                </c:pt>
                <c:pt idx="43">
                  <c:v>536</c:v>
                </c:pt>
                <c:pt idx="44">
                  <c:v>498</c:v>
                </c:pt>
                <c:pt idx="45">
                  <c:v>471</c:v>
                </c:pt>
                <c:pt idx="46">
                  <c:v>439</c:v>
                </c:pt>
                <c:pt idx="47">
                  <c:v>438</c:v>
                </c:pt>
                <c:pt idx="48">
                  <c:v>419</c:v>
                </c:pt>
                <c:pt idx="49">
                  <c:v>384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'13_16'!$A$54</c:f>
              <c:strCache>
                <c:ptCount val="1"/>
                <c:pt idx="0">
                  <c:v>Gas C26 (7)</c:v>
                </c:pt>
              </c:strCache>
            </c:strRef>
          </c:tx>
          <c:marker>
            <c:symbol val="none"/>
          </c:marker>
          <c:cat>
            <c:numRef>
              <c:f>'13_16'!$C$71:$AZ$71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'13_16'!$C$54:$AZ$54</c:f>
              <c:numCache>
                <c:formatCode>General</c:formatCode>
                <c:ptCount val="50"/>
                <c:pt idx="0">
                  <c:v>0</c:v>
                </c:pt>
                <c:pt idx="1">
                  <c:v>-10</c:v>
                </c:pt>
                <c:pt idx="2">
                  <c:v>74</c:v>
                </c:pt>
                <c:pt idx="3">
                  <c:v>117</c:v>
                </c:pt>
                <c:pt idx="4">
                  <c:v>180</c:v>
                </c:pt>
                <c:pt idx="5">
                  <c:v>254</c:v>
                </c:pt>
                <c:pt idx="6">
                  <c:v>379</c:v>
                </c:pt>
                <c:pt idx="7">
                  <c:v>368</c:v>
                </c:pt>
                <c:pt idx="8">
                  <c:v>358</c:v>
                </c:pt>
                <c:pt idx="9">
                  <c:v>347</c:v>
                </c:pt>
                <c:pt idx="10">
                  <c:v>350</c:v>
                </c:pt>
                <c:pt idx="11">
                  <c:v>360</c:v>
                </c:pt>
                <c:pt idx="12">
                  <c:v>355</c:v>
                </c:pt>
                <c:pt idx="13">
                  <c:v>341</c:v>
                </c:pt>
                <c:pt idx="14">
                  <c:v>435</c:v>
                </c:pt>
                <c:pt idx="15">
                  <c:v>680</c:v>
                </c:pt>
                <c:pt idx="16">
                  <c:v>826</c:v>
                </c:pt>
                <c:pt idx="17">
                  <c:v>802</c:v>
                </c:pt>
                <c:pt idx="18">
                  <c:v>818</c:v>
                </c:pt>
                <c:pt idx="19">
                  <c:v>762</c:v>
                </c:pt>
                <c:pt idx="20">
                  <c:v>725</c:v>
                </c:pt>
                <c:pt idx="21">
                  <c:v>724</c:v>
                </c:pt>
                <c:pt idx="22">
                  <c:v>740</c:v>
                </c:pt>
                <c:pt idx="23">
                  <c:v>739</c:v>
                </c:pt>
                <c:pt idx="24">
                  <c:v>728</c:v>
                </c:pt>
                <c:pt idx="25">
                  <c:v>716</c:v>
                </c:pt>
                <c:pt idx="26">
                  <c:v>720</c:v>
                </c:pt>
                <c:pt idx="27">
                  <c:v>714</c:v>
                </c:pt>
                <c:pt idx="28">
                  <c:v>727</c:v>
                </c:pt>
                <c:pt idx="29">
                  <c:v>741</c:v>
                </c:pt>
                <c:pt idx="30">
                  <c:v>738</c:v>
                </c:pt>
                <c:pt idx="31">
                  <c:v>749</c:v>
                </c:pt>
                <c:pt idx="32">
                  <c:v>741</c:v>
                </c:pt>
                <c:pt idx="33">
                  <c:v>751</c:v>
                </c:pt>
                <c:pt idx="34">
                  <c:v>769</c:v>
                </c:pt>
                <c:pt idx="35">
                  <c:v>732</c:v>
                </c:pt>
                <c:pt idx="36">
                  <c:v>722</c:v>
                </c:pt>
                <c:pt idx="37">
                  <c:v>708</c:v>
                </c:pt>
                <c:pt idx="38">
                  <c:v>693</c:v>
                </c:pt>
                <c:pt idx="39">
                  <c:v>674</c:v>
                </c:pt>
                <c:pt idx="40">
                  <c:v>690</c:v>
                </c:pt>
                <c:pt idx="41">
                  <c:v>686</c:v>
                </c:pt>
                <c:pt idx="42">
                  <c:v>667</c:v>
                </c:pt>
                <c:pt idx="43">
                  <c:v>637</c:v>
                </c:pt>
                <c:pt idx="44">
                  <c:v>610</c:v>
                </c:pt>
                <c:pt idx="45">
                  <c:v>584</c:v>
                </c:pt>
                <c:pt idx="46">
                  <c:v>556</c:v>
                </c:pt>
                <c:pt idx="47">
                  <c:v>531</c:v>
                </c:pt>
                <c:pt idx="48">
                  <c:v>506</c:v>
                </c:pt>
                <c:pt idx="49">
                  <c:v>481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'13_16'!$A$55</c:f>
              <c:strCache>
                <c:ptCount val="1"/>
                <c:pt idx="0">
                  <c:v>K19 Gas 250 MW (4)</c:v>
                </c:pt>
              </c:strCache>
            </c:strRef>
          </c:tx>
          <c:marker>
            <c:symbol val="none"/>
          </c:marker>
          <c:cat>
            <c:numRef>
              <c:f>'13_16'!$C$71:$AZ$71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'13_16'!$C$55:$AZ$55</c:f>
              <c:numCache>
                <c:formatCode>General</c:formatCode>
                <c:ptCount val="50"/>
                <c:pt idx="0">
                  <c:v>0</c:v>
                </c:pt>
                <c:pt idx="1">
                  <c:v>-10</c:v>
                </c:pt>
                <c:pt idx="2">
                  <c:v>54</c:v>
                </c:pt>
                <c:pt idx="3">
                  <c:v>92</c:v>
                </c:pt>
                <c:pt idx="4">
                  <c:v>155</c:v>
                </c:pt>
                <c:pt idx="5">
                  <c:v>234</c:v>
                </c:pt>
                <c:pt idx="6">
                  <c:v>353</c:v>
                </c:pt>
                <c:pt idx="7">
                  <c:v>368</c:v>
                </c:pt>
                <c:pt idx="8">
                  <c:v>570</c:v>
                </c:pt>
                <c:pt idx="9">
                  <c:v>655</c:v>
                </c:pt>
                <c:pt idx="10">
                  <c:v>645</c:v>
                </c:pt>
                <c:pt idx="11">
                  <c:v>656</c:v>
                </c:pt>
                <c:pt idx="12">
                  <c:v>665</c:v>
                </c:pt>
                <c:pt idx="13">
                  <c:v>658</c:v>
                </c:pt>
                <c:pt idx="14">
                  <c:v>628</c:v>
                </c:pt>
                <c:pt idx="15">
                  <c:v>612</c:v>
                </c:pt>
                <c:pt idx="16">
                  <c:v>579</c:v>
                </c:pt>
                <c:pt idx="17">
                  <c:v>567</c:v>
                </c:pt>
                <c:pt idx="18">
                  <c:v>592</c:v>
                </c:pt>
                <c:pt idx="19">
                  <c:v>549</c:v>
                </c:pt>
                <c:pt idx="20">
                  <c:v>548</c:v>
                </c:pt>
                <c:pt idx="21">
                  <c:v>558</c:v>
                </c:pt>
                <c:pt idx="22">
                  <c:v>599</c:v>
                </c:pt>
                <c:pt idx="23">
                  <c:v>598</c:v>
                </c:pt>
                <c:pt idx="24">
                  <c:v>596</c:v>
                </c:pt>
                <c:pt idx="25">
                  <c:v>591</c:v>
                </c:pt>
                <c:pt idx="26">
                  <c:v>624</c:v>
                </c:pt>
                <c:pt idx="27">
                  <c:v>626</c:v>
                </c:pt>
                <c:pt idx="28">
                  <c:v>643</c:v>
                </c:pt>
                <c:pt idx="29">
                  <c:v>688</c:v>
                </c:pt>
                <c:pt idx="30">
                  <c:v>690</c:v>
                </c:pt>
                <c:pt idx="31">
                  <c:v>683</c:v>
                </c:pt>
                <c:pt idx="32">
                  <c:v>672</c:v>
                </c:pt>
                <c:pt idx="33">
                  <c:v>708</c:v>
                </c:pt>
                <c:pt idx="34">
                  <c:v>742</c:v>
                </c:pt>
                <c:pt idx="35">
                  <c:v>705</c:v>
                </c:pt>
                <c:pt idx="36">
                  <c:v>694</c:v>
                </c:pt>
                <c:pt idx="37">
                  <c:v>677</c:v>
                </c:pt>
                <c:pt idx="38">
                  <c:v>658</c:v>
                </c:pt>
                <c:pt idx="39">
                  <c:v>633</c:v>
                </c:pt>
                <c:pt idx="40">
                  <c:v>622</c:v>
                </c:pt>
                <c:pt idx="41">
                  <c:v>600</c:v>
                </c:pt>
                <c:pt idx="42">
                  <c:v>602</c:v>
                </c:pt>
                <c:pt idx="43">
                  <c:v>578</c:v>
                </c:pt>
                <c:pt idx="44">
                  <c:v>570</c:v>
                </c:pt>
                <c:pt idx="45">
                  <c:v>527</c:v>
                </c:pt>
                <c:pt idx="46">
                  <c:v>501</c:v>
                </c:pt>
                <c:pt idx="47">
                  <c:v>496</c:v>
                </c:pt>
                <c:pt idx="48">
                  <c:v>481</c:v>
                </c:pt>
                <c:pt idx="49">
                  <c:v>456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'13_16'!$A$56</c:f>
              <c:strCache>
                <c:ptCount val="1"/>
                <c:pt idx="0">
                  <c:v>K19 C25 250 MW (13)</c:v>
                </c:pt>
              </c:strCache>
            </c:strRef>
          </c:tx>
          <c:marker>
            <c:symbol val="none"/>
          </c:marker>
          <c:cat>
            <c:numRef>
              <c:f>'13_16'!$C$71:$AZ$71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'13_16'!$C$56:$AZ$56</c:f>
              <c:numCache>
                <c:formatCode>General</c:formatCode>
                <c:ptCount val="50"/>
                <c:pt idx="0">
                  <c:v>0</c:v>
                </c:pt>
                <c:pt idx="1">
                  <c:v>-11</c:v>
                </c:pt>
                <c:pt idx="2">
                  <c:v>38</c:v>
                </c:pt>
                <c:pt idx="3">
                  <c:v>65</c:v>
                </c:pt>
                <c:pt idx="4">
                  <c:v>125</c:v>
                </c:pt>
                <c:pt idx="5">
                  <c:v>206</c:v>
                </c:pt>
                <c:pt idx="6">
                  <c:v>321</c:v>
                </c:pt>
                <c:pt idx="7">
                  <c:v>330</c:v>
                </c:pt>
                <c:pt idx="8">
                  <c:v>516</c:v>
                </c:pt>
                <c:pt idx="9">
                  <c:v>604</c:v>
                </c:pt>
                <c:pt idx="10">
                  <c:v>595</c:v>
                </c:pt>
                <c:pt idx="11">
                  <c:v>601</c:v>
                </c:pt>
                <c:pt idx="12">
                  <c:v>594</c:v>
                </c:pt>
                <c:pt idx="13">
                  <c:v>695</c:v>
                </c:pt>
                <c:pt idx="14">
                  <c:v>915</c:v>
                </c:pt>
                <c:pt idx="15">
                  <c:v>1101</c:v>
                </c:pt>
                <c:pt idx="16">
                  <c:v>1072</c:v>
                </c:pt>
                <c:pt idx="17">
                  <c:v>1034</c:v>
                </c:pt>
                <c:pt idx="18">
                  <c:v>1047</c:v>
                </c:pt>
                <c:pt idx="19">
                  <c:v>987</c:v>
                </c:pt>
                <c:pt idx="20">
                  <c:v>944</c:v>
                </c:pt>
                <c:pt idx="21">
                  <c:v>937</c:v>
                </c:pt>
                <c:pt idx="22">
                  <c:v>949</c:v>
                </c:pt>
                <c:pt idx="23">
                  <c:v>945</c:v>
                </c:pt>
                <c:pt idx="24">
                  <c:v>934</c:v>
                </c:pt>
                <c:pt idx="25">
                  <c:v>916</c:v>
                </c:pt>
                <c:pt idx="26">
                  <c:v>897</c:v>
                </c:pt>
                <c:pt idx="27">
                  <c:v>883</c:v>
                </c:pt>
                <c:pt idx="28">
                  <c:v>907</c:v>
                </c:pt>
                <c:pt idx="29">
                  <c:v>898</c:v>
                </c:pt>
                <c:pt idx="30">
                  <c:v>886</c:v>
                </c:pt>
                <c:pt idx="31">
                  <c:v>874</c:v>
                </c:pt>
                <c:pt idx="32">
                  <c:v>873</c:v>
                </c:pt>
                <c:pt idx="33">
                  <c:v>860</c:v>
                </c:pt>
                <c:pt idx="34">
                  <c:v>902</c:v>
                </c:pt>
                <c:pt idx="35">
                  <c:v>868</c:v>
                </c:pt>
                <c:pt idx="36">
                  <c:v>854</c:v>
                </c:pt>
                <c:pt idx="37">
                  <c:v>836</c:v>
                </c:pt>
                <c:pt idx="38">
                  <c:v>811</c:v>
                </c:pt>
                <c:pt idx="39">
                  <c:v>786</c:v>
                </c:pt>
                <c:pt idx="40">
                  <c:v>778</c:v>
                </c:pt>
                <c:pt idx="41">
                  <c:v>758</c:v>
                </c:pt>
                <c:pt idx="42">
                  <c:v>736</c:v>
                </c:pt>
                <c:pt idx="43">
                  <c:v>675</c:v>
                </c:pt>
                <c:pt idx="44">
                  <c:v>651</c:v>
                </c:pt>
                <c:pt idx="45">
                  <c:v>612</c:v>
                </c:pt>
                <c:pt idx="46">
                  <c:v>592</c:v>
                </c:pt>
                <c:pt idx="47">
                  <c:v>573</c:v>
                </c:pt>
                <c:pt idx="48">
                  <c:v>543</c:v>
                </c:pt>
                <c:pt idx="49">
                  <c:v>509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'13_16'!$A$57</c:f>
              <c:strCache>
                <c:ptCount val="1"/>
                <c:pt idx="0">
                  <c:v>K19 Sales C25 750MW (Preferred)</c:v>
                </c:pt>
              </c:strCache>
            </c:strRef>
          </c:tx>
          <c:marker>
            <c:symbol val="none"/>
          </c:marker>
          <c:cat>
            <c:numRef>
              <c:f>'13_16'!$C$71:$AZ$71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'13_16'!$C$57:$AZ$57</c:f>
              <c:numCache>
                <c:formatCode>General</c:formatCode>
                <c:ptCount val="50"/>
                <c:pt idx="0">
                  <c:v>0</c:v>
                </c:pt>
                <c:pt idx="1">
                  <c:v>-10</c:v>
                </c:pt>
                <c:pt idx="2">
                  <c:v>39</c:v>
                </c:pt>
                <c:pt idx="3">
                  <c:v>67</c:v>
                </c:pt>
                <c:pt idx="4">
                  <c:v>125</c:v>
                </c:pt>
                <c:pt idx="5">
                  <c:v>206</c:v>
                </c:pt>
                <c:pt idx="6">
                  <c:v>322</c:v>
                </c:pt>
                <c:pt idx="7">
                  <c:v>331</c:v>
                </c:pt>
                <c:pt idx="8">
                  <c:v>537</c:v>
                </c:pt>
                <c:pt idx="9">
                  <c:v>631</c:v>
                </c:pt>
                <c:pt idx="10">
                  <c:v>623</c:v>
                </c:pt>
                <c:pt idx="11">
                  <c:v>631</c:v>
                </c:pt>
                <c:pt idx="12">
                  <c:v>625</c:v>
                </c:pt>
                <c:pt idx="13">
                  <c:v>730</c:v>
                </c:pt>
                <c:pt idx="14">
                  <c:v>951</c:v>
                </c:pt>
                <c:pt idx="15">
                  <c:v>1132</c:v>
                </c:pt>
                <c:pt idx="16">
                  <c:v>1101</c:v>
                </c:pt>
                <c:pt idx="17">
                  <c:v>1063</c:v>
                </c:pt>
                <c:pt idx="18">
                  <c:v>1071</c:v>
                </c:pt>
                <c:pt idx="19">
                  <c:v>1007</c:v>
                </c:pt>
                <c:pt idx="20">
                  <c:v>961</c:v>
                </c:pt>
                <c:pt idx="21">
                  <c:v>955</c:v>
                </c:pt>
                <c:pt idx="22">
                  <c:v>960</c:v>
                </c:pt>
                <c:pt idx="23">
                  <c:v>956</c:v>
                </c:pt>
                <c:pt idx="24">
                  <c:v>942</c:v>
                </c:pt>
                <c:pt idx="25">
                  <c:v>923</c:v>
                </c:pt>
                <c:pt idx="26">
                  <c:v>903</c:v>
                </c:pt>
                <c:pt idx="27">
                  <c:v>887</c:v>
                </c:pt>
                <c:pt idx="28">
                  <c:v>895</c:v>
                </c:pt>
                <c:pt idx="29">
                  <c:v>903</c:v>
                </c:pt>
                <c:pt idx="30">
                  <c:v>895</c:v>
                </c:pt>
                <c:pt idx="31">
                  <c:v>881</c:v>
                </c:pt>
                <c:pt idx="32">
                  <c:v>881</c:v>
                </c:pt>
                <c:pt idx="33">
                  <c:v>869</c:v>
                </c:pt>
                <c:pt idx="34">
                  <c:v>908</c:v>
                </c:pt>
                <c:pt idx="35">
                  <c:v>874</c:v>
                </c:pt>
                <c:pt idx="36">
                  <c:v>859</c:v>
                </c:pt>
                <c:pt idx="37">
                  <c:v>839</c:v>
                </c:pt>
                <c:pt idx="38">
                  <c:v>822</c:v>
                </c:pt>
                <c:pt idx="39">
                  <c:v>802</c:v>
                </c:pt>
                <c:pt idx="40">
                  <c:v>794</c:v>
                </c:pt>
                <c:pt idx="41">
                  <c:v>770</c:v>
                </c:pt>
                <c:pt idx="42">
                  <c:v>743</c:v>
                </c:pt>
                <c:pt idx="43">
                  <c:v>696</c:v>
                </c:pt>
                <c:pt idx="44">
                  <c:v>677</c:v>
                </c:pt>
                <c:pt idx="45">
                  <c:v>625</c:v>
                </c:pt>
                <c:pt idx="46">
                  <c:v>597</c:v>
                </c:pt>
                <c:pt idx="47">
                  <c:v>573</c:v>
                </c:pt>
                <c:pt idx="48">
                  <c:v>543</c:v>
                </c:pt>
                <c:pt idx="49">
                  <c:v>511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'13_16'!$A$58</c:f>
              <c:strCache>
                <c:ptCount val="1"/>
                <c:pt idx="0">
                  <c:v>K19 Imp C31 750 MW (12)</c:v>
                </c:pt>
              </c:strCache>
            </c:strRef>
          </c:tx>
          <c:marker>
            <c:symbol val="none"/>
          </c:marker>
          <c:cat>
            <c:numRef>
              <c:f>'13_16'!$C$71:$AZ$71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'13_16'!$C$58:$AZ$58</c:f>
              <c:numCache>
                <c:formatCode>General</c:formatCode>
                <c:ptCount val="50"/>
                <c:pt idx="0">
                  <c:v>0</c:v>
                </c:pt>
                <c:pt idx="1">
                  <c:v>-10</c:v>
                </c:pt>
                <c:pt idx="2">
                  <c:v>39</c:v>
                </c:pt>
                <c:pt idx="3">
                  <c:v>67</c:v>
                </c:pt>
                <c:pt idx="4">
                  <c:v>127</c:v>
                </c:pt>
                <c:pt idx="5">
                  <c:v>201</c:v>
                </c:pt>
                <c:pt idx="6">
                  <c:v>317</c:v>
                </c:pt>
                <c:pt idx="7">
                  <c:v>326</c:v>
                </c:pt>
                <c:pt idx="8">
                  <c:v>547</c:v>
                </c:pt>
                <c:pt idx="9">
                  <c:v>642</c:v>
                </c:pt>
                <c:pt idx="10">
                  <c:v>627</c:v>
                </c:pt>
                <c:pt idx="11">
                  <c:v>638</c:v>
                </c:pt>
                <c:pt idx="12">
                  <c:v>628</c:v>
                </c:pt>
                <c:pt idx="13">
                  <c:v>608</c:v>
                </c:pt>
                <c:pt idx="14">
                  <c:v>566</c:v>
                </c:pt>
                <c:pt idx="15">
                  <c:v>537</c:v>
                </c:pt>
                <c:pt idx="16">
                  <c:v>494</c:v>
                </c:pt>
                <c:pt idx="17">
                  <c:v>458</c:v>
                </c:pt>
                <c:pt idx="18">
                  <c:v>474</c:v>
                </c:pt>
                <c:pt idx="19">
                  <c:v>583</c:v>
                </c:pt>
                <c:pt idx="20">
                  <c:v>816</c:v>
                </c:pt>
                <c:pt idx="21">
                  <c:v>1053</c:v>
                </c:pt>
                <c:pt idx="22">
                  <c:v>1091</c:v>
                </c:pt>
                <c:pt idx="23">
                  <c:v>1083</c:v>
                </c:pt>
                <c:pt idx="24">
                  <c:v>1066</c:v>
                </c:pt>
                <c:pt idx="25">
                  <c:v>1047</c:v>
                </c:pt>
                <c:pt idx="26">
                  <c:v>1027</c:v>
                </c:pt>
                <c:pt idx="27">
                  <c:v>1007</c:v>
                </c:pt>
                <c:pt idx="28">
                  <c:v>1010</c:v>
                </c:pt>
                <c:pt idx="29">
                  <c:v>1016</c:v>
                </c:pt>
                <c:pt idx="30">
                  <c:v>1004</c:v>
                </c:pt>
                <c:pt idx="31">
                  <c:v>987</c:v>
                </c:pt>
                <c:pt idx="32">
                  <c:v>983</c:v>
                </c:pt>
                <c:pt idx="33">
                  <c:v>971</c:v>
                </c:pt>
                <c:pt idx="34">
                  <c:v>1003</c:v>
                </c:pt>
                <c:pt idx="35">
                  <c:v>961</c:v>
                </c:pt>
                <c:pt idx="36">
                  <c:v>940</c:v>
                </c:pt>
                <c:pt idx="37">
                  <c:v>921</c:v>
                </c:pt>
                <c:pt idx="38">
                  <c:v>889</c:v>
                </c:pt>
                <c:pt idx="39">
                  <c:v>865</c:v>
                </c:pt>
                <c:pt idx="40">
                  <c:v>855</c:v>
                </c:pt>
                <c:pt idx="41">
                  <c:v>825</c:v>
                </c:pt>
                <c:pt idx="42">
                  <c:v>795</c:v>
                </c:pt>
                <c:pt idx="43">
                  <c:v>764</c:v>
                </c:pt>
                <c:pt idx="44">
                  <c:v>743</c:v>
                </c:pt>
                <c:pt idx="45">
                  <c:v>693</c:v>
                </c:pt>
                <c:pt idx="46">
                  <c:v>661</c:v>
                </c:pt>
                <c:pt idx="47">
                  <c:v>632</c:v>
                </c:pt>
                <c:pt idx="48">
                  <c:v>604</c:v>
                </c:pt>
                <c:pt idx="49">
                  <c:v>577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'13_16'!$A$59</c:f>
              <c:strCache>
                <c:ptCount val="1"/>
                <c:pt idx="0">
                  <c:v>K19 Imp Gas 750 MW (6)</c:v>
                </c:pt>
              </c:strCache>
            </c:strRef>
          </c:tx>
          <c:marker>
            <c:symbol val="none"/>
          </c:marker>
          <c:cat>
            <c:numRef>
              <c:f>'13_16'!$C$71:$AZ$71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'13_16'!$C$59:$AZ$59</c:f>
              <c:numCache>
                <c:formatCode>General</c:formatCode>
                <c:ptCount val="50"/>
                <c:pt idx="0">
                  <c:v>0</c:v>
                </c:pt>
                <c:pt idx="1">
                  <c:v>-10</c:v>
                </c:pt>
                <c:pt idx="2">
                  <c:v>55</c:v>
                </c:pt>
                <c:pt idx="3">
                  <c:v>92</c:v>
                </c:pt>
                <c:pt idx="4">
                  <c:v>155</c:v>
                </c:pt>
                <c:pt idx="5">
                  <c:v>233</c:v>
                </c:pt>
                <c:pt idx="6">
                  <c:v>352</c:v>
                </c:pt>
                <c:pt idx="7">
                  <c:v>365</c:v>
                </c:pt>
                <c:pt idx="8">
                  <c:v>593</c:v>
                </c:pt>
                <c:pt idx="9">
                  <c:v>690</c:v>
                </c:pt>
                <c:pt idx="10">
                  <c:v>682</c:v>
                </c:pt>
                <c:pt idx="11">
                  <c:v>691</c:v>
                </c:pt>
                <c:pt idx="12">
                  <c:v>688</c:v>
                </c:pt>
                <c:pt idx="13">
                  <c:v>679</c:v>
                </c:pt>
                <c:pt idx="14">
                  <c:v>648</c:v>
                </c:pt>
                <c:pt idx="15">
                  <c:v>633</c:v>
                </c:pt>
                <c:pt idx="16">
                  <c:v>599</c:v>
                </c:pt>
                <c:pt idx="17">
                  <c:v>565</c:v>
                </c:pt>
                <c:pt idx="18">
                  <c:v>585</c:v>
                </c:pt>
                <c:pt idx="19">
                  <c:v>569</c:v>
                </c:pt>
                <c:pt idx="20">
                  <c:v>553</c:v>
                </c:pt>
                <c:pt idx="21">
                  <c:v>559</c:v>
                </c:pt>
                <c:pt idx="22">
                  <c:v>619</c:v>
                </c:pt>
                <c:pt idx="23">
                  <c:v>621</c:v>
                </c:pt>
                <c:pt idx="24">
                  <c:v>617</c:v>
                </c:pt>
                <c:pt idx="25">
                  <c:v>607</c:v>
                </c:pt>
                <c:pt idx="26">
                  <c:v>603</c:v>
                </c:pt>
                <c:pt idx="27">
                  <c:v>643</c:v>
                </c:pt>
                <c:pt idx="28">
                  <c:v>664</c:v>
                </c:pt>
                <c:pt idx="29">
                  <c:v>658</c:v>
                </c:pt>
                <c:pt idx="30">
                  <c:v>653</c:v>
                </c:pt>
                <c:pt idx="31">
                  <c:v>665</c:v>
                </c:pt>
                <c:pt idx="32">
                  <c:v>661</c:v>
                </c:pt>
                <c:pt idx="33">
                  <c:v>704</c:v>
                </c:pt>
                <c:pt idx="34">
                  <c:v>735</c:v>
                </c:pt>
                <c:pt idx="35">
                  <c:v>699</c:v>
                </c:pt>
                <c:pt idx="36">
                  <c:v>690</c:v>
                </c:pt>
                <c:pt idx="37">
                  <c:v>676</c:v>
                </c:pt>
                <c:pt idx="38">
                  <c:v>662</c:v>
                </c:pt>
                <c:pt idx="39">
                  <c:v>637</c:v>
                </c:pt>
                <c:pt idx="40">
                  <c:v>633</c:v>
                </c:pt>
                <c:pt idx="41">
                  <c:v>608</c:v>
                </c:pt>
                <c:pt idx="42">
                  <c:v>582</c:v>
                </c:pt>
                <c:pt idx="43">
                  <c:v>561</c:v>
                </c:pt>
                <c:pt idx="44">
                  <c:v>553</c:v>
                </c:pt>
                <c:pt idx="45">
                  <c:v>512</c:v>
                </c:pt>
                <c:pt idx="46">
                  <c:v>486</c:v>
                </c:pt>
                <c:pt idx="47">
                  <c:v>464</c:v>
                </c:pt>
                <c:pt idx="48">
                  <c:v>438</c:v>
                </c:pt>
                <c:pt idx="49">
                  <c:v>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368448"/>
        <c:axId val="409369984"/>
      </c:lineChart>
      <c:catAx>
        <c:axId val="40936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409369984"/>
        <c:crosses val="autoZero"/>
        <c:auto val="1"/>
        <c:lblAlgn val="ctr"/>
        <c:lblOffset val="100"/>
        <c:noMultiLvlLbl val="0"/>
      </c:catAx>
      <c:valAx>
        <c:axId val="409369984"/>
        <c:scaling>
          <c:orientation val="minMax"/>
          <c:max val="14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Million $</a:t>
                </a:r>
              </a:p>
            </c:rich>
          </c:tx>
          <c:layout/>
          <c:overlay val="0"/>
        </c:title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0936844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'13_16'!$A$62</c:f>
              <c:strCache>
                <c:ptCount val="1"/>
                <c:pt idx="0">
                  <c:v>All Gas</c:v>
                </c:pt>
              </c:strCache>
            </c:strRef>
          </c:tx>
          <c:marker>
            <c:symbol val="none"/>
          </c:marker>
          <c:cat>
            <c:numRef>
              <c:f>'13_16'!$C$81:$AZ$81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'13_16'!$C$62:$AZ$62</c:f>
              <c:numCache>
                <c:formatCode>General</c:formatCode>
                <c:ptCount val="50"/>
                <c:pt idx="0">
                  <c:v>0</c:v>
                </c:pt>
                <c:pt idx="1">
                  <c:v>31</c:v>
                </c:pt>
                <c:pt idx="2">
                  <c:v>40</c:v>
                </c:pt>
                <c:pt idx="3">
                  <c:v>80</c:v>
                </c:pt>
                <c:pt idx="4">
                  <c:v>89</c:v>
                </c:pt>
                <c:pt idx="5">
                  <c:v>110</c:v>
                </c:pt>
                <c:pt idx="6">
                  <c:v>145</c:v>
                </c:pt>
                <c:pt idx="7">
                  <c:v>142</c:v>
                </c:pt>
                <c:pt idx="8">
                  <c:v>138</c:v>
                </c:pt>
                <c:pt idx="9">
                  <c:v>148</c:v>
                </c:pt>
                <c:pt idx="10">
                  <c:v>159</c:v>
                </c:pt>
                <c:pt idx="11">
                  <c:v>160</c:v>
                </c:pt>
                <c:pt idx="12">
                  <c:v>165</c:v>
                </c:pt>
                <c:pt idx="13">
                  <c:v>182</c:v>
                </c:pt>
                <c:pt idx="14">
                  <c:v>191</c:v>
                </c:pt>
                <c:pt idx="15">
                  <c:v>191</c:v>
                </c:pt>
                <c:pt idx="16">
                  <c:v>199</c:v>
                </c:pt>
                <c:pt idx="17">
                  <c:v>209</c:v>
                </c:pt>
                <c:pt idx="18">
                  <c:v>236</c:v>
                </c:pt>
                <c:pt idx="19">
                  <c:v>264</c:v>
                </c:pt>
                <c:pt idx="20">
                  <c:v>199</c:v>
                </c:pt>
                <c:pt idx="21">
                  <c:v>183</c:v>
                </c:pt>
                <c:pt idx="22">
                  <c:v>216</c:v>
                </c:pt>
                <c:pt idx="23">
                  <c:v>222</c:v>
                </c:pt>
                <c:pt idx="24">
                  <c:v>228</c:v>
                </c:pt>
                <c:pt idx="25">
                  <c:v>283</c:v>
                </c:pt>
                <c:pt idx="26">
                  <c:v>291</c:v>
                </c:pt>
                <c:pt idx="27">
                  <c:v>297</c:v>
                </c:pt>
                <c:pt idx="28">
                  <c:v>334</c:v>
                </c:pt>
                <c:pt idx="29">
                  <c:v>348</c:v>
                </c:pt>
                <c:pt idx="30">
                  <c:v>414</c:v>
                </c:pt>
                <c:pt idx="31">
                  <c:v>424</c:v>
                </c:pt>
                <c:pt idx="32">
                  <c:v>460</c:v>
                </c:pt>
                <c:pt idx="33">
                  <c:v>506</c:v>
                </c:pt>
                <c:pt idx="34">
                  <c:v>523</c:v>
                </c:pt>
                <c:pt idx="35">
                  <c:v>541</c:v>
                </c:pt>
                <c:pt idx="36">
                  <c:v>565</c:v>
                </c:pt>
                <c:pt idx="37">
                  <c:v>580</c:v>
                </c:pt>
                <c:pt idx="38">
                  <c:v>666</c:v>
                </c:pt>
                <c:pt idx="39">
                  <c:v>691</c:v>
                </c:pt>
                <c:pt idx="40">
                  <c:v>714</c:v>
                </c:pt>
                <c:pt idx="41">
                  <c:v>792</c:v>
                </c:pt>
                <c:pt idx="42">
                  <c:v>827</c:v>
                </c:pt>
                <c:pt idx="43">
                  <c:v>863</c:v>
                </c:pt>
                <c:pt idx="44">
                  <c:v>907</c:v>
                </c:pt>
                <c:pt idx="45">
                  <c:v>927</c:v>
                </c:pt>
                <c:pt idx="46">
                  <c:v>970</c:v>
                </c:pt>
                <c:pt idx="47">
                  <c:v>1018</c:v>
                </c:pt>
                <c:pt idx="48">
                  <c:v>1062</c:v>
                </c:pt>
                <c:pt idx="49">
                  <c:v>1120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'13_16'!$A$63</c:f>
              <c:strCache>
                <c:ptCount val="1"/>
                <c:pt idx="0">
                  <c:v>K22 Gas</c:v>
                </c:pt>
              </c:strCache>
            </c:strRef>
          </c:tx>
          <c:marker>
            <c:symbol val="none"/>
          </c:marker>
          <c:cat>
            <c:numRef>
              <c:f>'13_16'!$C$81:$AZ$81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'13_16'!$C$63:$AZ$63</c:f>
              <c:numCache>
                <c:formatCode>General</c:formatCode>
                <c:ptCount val="50"/>
                <c:pt idx="0">
                  <c:v>0</c:v>
                </c:pt>
                <c:pt idx="1">
                  <c:v>31</c:v>
                </c:pt>
                <c:pt idx="2">
                  <c:v>-13</c:v>
                </c:pt>
                <c:pt idx="3">
                  <c:v>13</c:v>
                </c:pt>
                <c:pt idx="4">
                  <c:v>22</c:v>
                </c:pt>
                <c:pt idx="5">
                  <c:v>44</c:v>
                </c:pt>
                <c:pt idx="6">
                  <c:v>79</c:v>
                </c:pt>
                <c:pt idx="7">
                  <c:v>75</c:v>
                </c:pt>
                <c:pt idx="8">
                  <c:v>72</c:v>
                </c:pt>
                <c:pt idx="9">
                  <c:v>81</c:v>
                </c:pt>
                <c:pt idx="10">
                  <c:v>93</c:v>
                </c:pt>
                <c:pt idx="11">
                  <c:v>153</c:v>
                </c:pt>
                <c:pt idx="12">
                  <c:v>182</c:v>
                </c:pt>
                <c:pt idx="13">
                  <c:v>192</c:v>
                </c:pt>
                <c:pt idx="14">
                  <c:v>199</c:v>
                </c:pt>
                <c:pt idx="15">
                  <c:v>200</c:v>
                </c:pt>
                <c:pt idx="16">
                  <c:v>201</c:v>
                </c:pt>
                <c:pt idx="17">
                  <c:v>216</c:v>
                </c:pt>
                <c:pt idx="18">
                  <c:v>244</c:v>
                </c:pt>
                <c:pt idx="19">
                  <c:v>254</c:v>
                </c:pt>
                <c:pt idx="20">
                  <c:v>246</c:v>
                </c:pt>
                <c:pt idx="21">
                  <c:v>246</c:v>
                </c:pt>
                <c:pt idx="22">
                  <c:v>291</c:v>
                </c:pt>
                <c:pt idx="23">
                  <c:v>299</c:v>
                </c:pt>
                <c:pt idx="24">
                  <c:v>305</c:v>
                </c:pt>
                <c:pt idx="25">
                  <c:v>337</c:v>
                </c:pt>
                <c:pt idx="26">
                  <c:v>364</c:v>
                </c:pt>
                <c:pt idx="27">
                  <c:v>375</c:v>
                </c:pt>
                <c:pt idx="28">
                  <c:v>389</c:v>
                </c:pt>
                <c:pt idx="29">
                  <c:v>424</c:v>
                </c:pt>
                <c:pt idx="30">
                  <c:v>495</c:v>
                </c:pt>
                <c:pt idx="31">
                  <c:v>504</c:v>
                </c:pt>
                <c:pt idx="32">
                  <c:v>512</c:v>
                </c:pt>
                <c:pt idx="33">
                  <c:v>580</c:v>
                </c:pt>
                <c:pt idx="34">
                  <c:v>603</c:v>
                </c:pt>
                <c:pt idx="35">
                  <c:v>616</c:v>
                </c:pt>
                <c:pt idx="36">
                  <c:v>639</c:v>
                </c:pt>
                <c:pt idx="37">
                  <c:v>654</c:v>
                </c:pt>
                <c:pt idx="38">
                  <c:v>739</c:v>
                </c:pt>
                <c:pt idx="39">
                  <c:v>764</c:v>
                </c:pt>
                <c:pt idx="40">
                  <c:v>782</c:v>
                </c:pt>
                <c:pt idx="41">
                  <c:v>860</c:v>
                </c:pt>
                <c:pt idx="42">
                  <c:v>895</c:v>
                </c:pt>
                <c:pt idx="43">
                  <c:v>926</c:v>
                </c:pt>
                <c:pt idx="44">
                  <c:v>968</c:v>
                </c:pt>
                <c:pt idx="45">
                  <c:v>992</c:v>
                </c:pt>
                <c:pt idx="46">
                  <c:v>1031</c:v>
                </c:pt>
                <c:pt idx="47">
                  <c:v>1082</c:v>
                </c:pt>
                <c:pt idx="48">
                  <c:v>1127</c:v>
                </c:pt>
                <c:pt idx="49">
                  <c:v>1170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'13_16'!$A$64</c:f>
              <c:strCache>
                <c:ptCount val="1"/>
                <c:pt idx="0">
                  <c:v>Gas C26</c:v>
                </c:pt>
              </c:strCache>
            </c:strRef>
          </c:tx>
          <c:marker>
            <c:symbol val="none"/>
          </c:marker>
          <c:cat>
            <c:numRef>
              <c:f>'13_16'!$C$81:$AZ$81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'13_16'!$C$64:$AZ$64</c:f>
              <c:numCache>
                <c:formatCode>General</c:formatCode>
                <c:ptCount val="50"/>
                <c:pt idx="0">
                  <c:v>0</c:v>
                </c:pt>
                <c:pt idx="1">
                  <c:v>31</c:v>
                </c:pt>
                <c:pt idx="2">
                  <c:v>26</c:v>
                </c:pt>
                <c:pt idx="3">
                  <c:v>59</c:v>
                </c:pt>
                <c:pt idx="4">
                  <c:v>68</c:v>
                </c:pt>
                <c:pt idx="5">
                  <c:v>90</c:v>
                </c:pt>
                <c:pt idx="6">
                  <c:v>124</c:v>
                </c:pt>
                <c:pt idx="7">
                  <c:v>123</c:v>
                </c:pt>
                <c:pt idx="8">
                  <c:v>119</c:v>
                </c:pt>
                <c:pt idx="9">
                  <c:v>129</c:v>
                </c:pt>
                <c:pt idx="10">
                  <c:v>140</c:v>
                </c:pt>
                <c:pt idx="11">
                  <c:v>141</c:v>
                </c:pt>
                <c:pt idx="12">
                  <c:v>144</c:v>
                </c:pt>
                <c:pt idx="13">
                  <c:v>154</c:v>
                </c:pt>
                <c:pt idx="14">
                  <c:v>191</c:v>
                </c:pt>
                <c:pt idx="15">
                  <c:v>255</c:v>
                </c:pt>
                <c:pt idx="16">
                  <c:v>300</c:v>
                </c:pt>
                <c:pt idx="17">
                  <c:v>308</c:v>
                </c:pt>
                <c:pt idx="18">
                  <c:v>335</c:v>
                </c:pt>
                <c:pt idx="19">
                  <c:v>343</c:v>
                </c:pt>
                <c:pt idx="20">
                  <c:v>289</c:v>
                </c:pt>
                <c:pt idx="21">
                  <c:v>278</c:v>
                </c:pt>
                <c:pt idx="22">
                  <c:v>302</c:v>
                </c:pt>
                <c:pt idx="23">
                  <c:v>306</c:v>
                </c:pt>
                <c:pt idx="24">
                  <c:v>312</c:v>
                </c:pt>
                <c:pt idx="25">
                  <c:v>344</c:v>
                </c:pt>
                <c:pt idx="26">
                  <c:v>357</c:v>
                </c:pt>
                <c:pt idx="27">
                  <c:v>365</c:v>
                </c:pt>
                <c:pt idx="28">
                  <c:v>380</c:v>
                </c:pt>
                <c:pt idx="29">
                  <c:v>399</c:v>
                </c:pt>
                <c:pt idx="30">
                  <c:v>467</c:v>
                </c:pt>
                <c:pt idx="31">
                  <c:v>486</c:v>
                </c:pt>
                <c:pt idx="32">
                  <c:v>498</c:v>
                </c:pt>
                <c:pt idx="33">
                  <c:v>550</c:v>
                </c:pt>
                <c:pt idx="34">
                  <c:v>570</c:v>
                </c:pt>
                <c:pt idx="35">
                  <c:v>583</c:v>
                </c:pt>
                <c:pt idx="36">
                  <c:v>606</c:v>
                </c:pt>
                <c:pt idx="37">
                  <c:v>621</c:v>
                </c:pt>
                <c:pt idx="38">
                  <c:v>706</c:v>
                </c:pt>
                <c:pt idx="39">
                  <c:v>732</c:v>
                </c:pt>
                <c:pt idx="40">
                  <c:v>754</c:v>
                </c:pt>
                <c:pt idx="41">
                  <c:v>832</c:v>
                </c:pt>
                <c:pt idx="42">
                  <c:v>867</c:v>
                </c:pt>
                <c:pt idx="43">
                  <c:v>899</c:v>
                </c:pt>
                <c:pt idx="44">
                  <c:v>941</c:v>
                </c:pt>
                <c:pt idx="45">
                  <c:v>962</c:v>
                </c:pt>
                <c:pt idx="46">
                  <c:v>1000</c:v>
                </c:pt>
                <c:pt idx="47">
                  <c:v>1045</c:v>
                </c:pt>
                <c:pt idx="48">
                  <c:v>1089</c:v>
                </c:pt>
                <c:pt idx="49">
                  <c:v>1132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'13_16'!$A$65</c:f>
              <c:strCache>
                <c:ptCount val="1"/>
                <c:pt idx="0">
                  <c:v>K19 Gas 250 MW</c:v>
                </c:pt>
              </c:strCache>
            </c:strRef>
          </c:tx>
          <c:marker>
            <c:symbol val="none"/>
          </c:marker>
          <c:cat>
            <c:numRef>
              <c:f>'13_16'!$C$81:$AZ$81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'13_16'!$C$65:$AZ$65</c:f>
              <c:numCache>
                <c:formatCode>General</c:formatCode>
                <c:ptCount val="50"/>
                <c:pt idx="0">
                  <c:v>0</c:v>
                </c:pt>
                <c:pt idx="1">
                  <c:v>31</c:v>
                </c:pt>
                <c:pt idx="2">
                  <c:v>-13</c:v>
                </c:pt>
                <c:pt idx="3">
                  <c:v>13</c:v>
                </c:pt>
                <c:pt idx="4">
                  <c:v>22</c:v>
                </c:pt>
                <c:pt idx="5">
                  <c:v>44</c:v>
                </c:pt>
                <c:pt idx="6">
                  <c:v>78</c:v>
                </c:pt>
                <c:pt idx="7">
                  <c:v>81</c:v>
                </c:pt>
                <c:pt idx="8">
                  <c:v>131</c:v>
                </c:pt>
                <c:pt idx="9">
                  <c:v>165</c:v>
                </c:pt>
                <c:pt idx="10">
                  <c:v>171</c:v>
                </c:pt>
                <c:pt idx="11">
                  <c:v>170</c:v>
                </c:pt>
                <c:pt idx="12">
                  <c:v>180</c:v>
                </c:pt>
                <c:pt idx="13">
                  <c:v>192</c:v>
                </c:pt>
                <c:pt idx="14">
                  <c:v>199</c:v>
                </c:pt>
                <c:pt idx="15">
                  <c:v>199</c:v>
                </c:pt>
                <c:pt idx="16">
                  <c:v>201</c:v>
                </c:pt>
                <c:pt idx="17">
                  <c:v>218</c:v>
                </c:pt>
                <c:pt idx="18">
                  <c:v>246</c:v>
                </c:pt>
                <c:pt idx="19">
                  <c:v>254</c:v>
                </c:pt>
                <c:pt idx="20">
                  <c:v>258</c:v>
                </c:pt>
                <c:pt idx="21">
                  <c:v>260</c:v>
                </c:pt>
                <c:pt idx="22">
                  <c:v>284</c:v>
                </c:pt>
                <c:pt idx="23">
                  <c:v>288</c:v>
                </c:pt>
                <c:pt idx="24">
                  <c:v>294</c:v>
                </c:pt>
                <c:pt idx="25">
                  <c:v>325</c:v>
                </c:pt>
                <c:pt idx="26">
                  <c:v>352</c:v>
                </c:pt>
                <c:pt idx="27">
                  <c:v>364</c:v>
                </c:pt>
                <c:pt idx="28">
                  <c:v>378</c:v>
                </c:pt>
                <c:pt idx="29">
                  <c:v>412</c:v>
                </c:pt>
                <c:pt idx="30">
                  <c:v>483</c:v>
                </c:pt>
                <c:pt idx="31">
                  <c:v>492</c:v>
                </c:pt>
                <c:pt idx="32">
                  <c:v>500</c:v>
                </c:pt>
                <c:pt idx="33">
                  <c:v>568</c:v>
                </c:pt>
                <c:pt idx="34">
                  <c:v>591</c:v>
                </c:pt>
                <c:pt idx="35">
                  <c:v>604</c:v>
                </c:pt>
                <c:pt idx="36">
                  <c:v>627</c:v>
                </c:pt>
                <c:pt idx="37">
                  <c:v>642</c:v>
                </c:pt>
                <c:pt idx="38">
                  <c:v>728</c:v>
                </c:pt>
                <c:pt idx="39">
                  <c:v>753</c:v>
                </c:pt>
                <c:pt idx="40">
                  <c:v>771</c:v>
                </c:pt>
                <c:pt idx="41">
                  <c:v>848</c:v>
                </c:pt>
                <c:pt idx="42">
                  <c:v>891</c:v>
                </c:pt>
                <c:pt idx="43">
                  <c:v>924</c:v>
                </c:pt>
                <c:pt idx="44">
                  <c:v>967</c:v>
                </c:pt>
                <c:pt idx="45">
                  <c:v>988</c:v>
                </c:pt>
                <c:pt idx="46">
                  <c:v>1027</c:v>
                </c:pt>
                <c:pt idx="47">
                  <c:v>1078</c:v>
                </c:pt>
                <c:pt idx="48">
                  <c:v>1123</c:v>
                </c:pt>
                <c:pt idx="49">
                  <c:v>1166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'13_16'!$A$66</c:f>
              <c:strCache>
                <c:ptCount val="1"/>
                <c:pt idx="0">
                  <c:v>K19 C25 250 MW</c:v>
                </c:pt>
              </c:strCache>
            </c:strRef>
          </c:tx>
          <c:marker>
            <c:symbol val="none"/>
          </c:marker>
          <c:cat>
            <c:numRef>
              <c:f>'13_16'!$C$81:$AZ$81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'13_16'!$C$66:$AZ$66</c:f>
              <c:numCache>
                <c:formatCode>General</c:formatCode>
                <c:ptCount val="50"/>
                <c:pt idx="0">
                  <c:v>0</c:v>
                </c:pt>
                <c:pt idx="1">
                  <c:v>31</c:v>
                </c:pt>
                <c:pt idx="2">
                  <c:v>-27</c:v>
                </c:pt>
                <c:pt idx="3">
                  <c:v>-8</c:v>
                </c:pt>
                <c:pt idx="4">
                  <c:v>1</c:v>
                </c:pt>
                <c:pt idx="5">
                  <c:v>23</c:v>
                </c:pt>
                <c:pt idx="6">
                  <c:v>59</c:v>
                </c:pt>
                <c:pt idx="7">
                  <c:v>62</c:v>
                </c:pt>
                <c:pt idx="8">
                  <c:v>112</c:v>
                </c:pt>
                <c:pt idx="9">
                  <c:v>146</c:v>
                </c:pt>
                <c:pt idx="10">
                  <c:v>152</c:v>
                </c:pt>
                <c:pt idx="11">
                  <c:v>151</c:v>
                </c:pt>
                <c:pt idx="12">
                  <c:v>154</c:v>
                </c:pt>
                <c:pt idx="13">
                  <c:v>193</c:v>
                </c:pt>
                <c:pt idx="14">
                  <c:v>261</c:v>
                </c:pt>
                <c:pt idx="15">
                  <c:v>314</c:v>
                </c:pt>
                <c:pt idx="16">
                  <c:v>317</c:v>
                </c:pt>
                <c:pt idx="17">
                  <c:v>325</c:v>
                </c:pt>
                <c:pt idx="18">
                  <c:v>351</c:v>
                </c:pt>
                <c:pt idx="19">
                  <c:v>359</c:v>
                </c:pt>
                <c:pt idx="20">
                  <c:v>357</c:v>
                </c:pt>
                <c:pt idx="21">
                  <c:v>361</c:v>
                </c:pt>
                <c:pt idx="22">
                  <c:v>385</c:v>
                </c:pt>
                <c:pt idx="23">
                  <c:v>389</c:v>
                </c:pt>
                <c:pt idx="24">
                  <c:v>395</c:v>
                </c:pt>
                <c:pt idx="25">
                  <c:v>427</c:v>
                </c:pt>
                <c:pt idx="26">
                  <c:v>431</c:v>
                </c:pt>
                <c:pt idx="27">
                  <c:v>437</c:v>
                </c:pt>
                <c:pt idx="28">
                  <c:v>460</c:v>
                </c:pt>
                <c:pt idx="29">
                  <c:v>470</c:v>
                </c:pt>
                <c:pt idx="30">
                  <c:v>536</c:v>
                </c:pt>
                <c:pt idx="31">
                  <c:v>545</c:v>
                </c:pt>
                <c:pt idx="32">
                  <c:v>563</c:v>
                </c:pt>
                <c:pt idx="33">
                  <c:v>608</c:v>
                </c:pt>
                <c:pt idx="34">
                  <c:v>638</c:v>
                </c:pt>
                <c:pt idx="35">
                  <c:v>653</c:v>
                </c:pt>
                <c:pt idx="36">
                  <c:v>676</c:v>
                </c:pt>
                <c:pt idx="37">
                  <c:v>692</c:v>
                </c:pt>
                <c:pt idx="38">
                  <c:v>777</c:v>
                </c:pt>
                <c:pt idx="39">
                  <c:v>802</c:v>
                </c:pt>
                <c:pt idx="40">
                  <c:v>820</c:v>
                </c:pt>
                <c:pt idx="41">
                  <c:v>897</c:v>
                </c:pt>
                <c:pt idx="42">
                  <c:v>935</c:v>
                </c:pt>
                <c:pt idx="43">
                  <c:v>968</c:v>
                </c:pt>
                <c:pt idx="44">
                  <c:v>1011</c:v>
                </c:pt>
                <c:pt idx="45">
                  <c:v>1032</c:v>
                </c:pt>
                <c:pt idx="46">
                  <c:v>1070</c:v>
                </c:pt>
                <c:pt idx="47">
                  <c:v>1116</c:v>
                </c:pt>
                <c:pt idx="48">
                  <c:v>1160</c:v>
                </c:pt>
                <c:pt idx="49">
                  <c:v>1202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'13_16'!$A$67</c:f>
              <c:strCache>
                <c:ptCount val="1"/>
                <c:pt idx="0">
                  <c:v>K19 Sales C25 750MW (Preferred)</c:v>
                </c:pt>
              </c:strCache>
            </c:strRef>
          </c:tx>
          <c:marker>
            <c:symbol val="none"/>
          </c:marker>
          <c:cat>
            <c:numRef>
              <c:f>'13_16'!$C$81:$AZ$81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'13_16'!$C$67:$AZ$67</c:f>
              <c:numCache>
                <c:formatCode>General</c:formatCode>
                <c:ptCount val="50"/>
                <c:pt idx="0">
                  <c:v>0</c:v>
                </c:pt>
                <c:pt idx="1">
                  <c:v>31</c:v>
                </c:pt>
                <c:pt idx="2">
                  <c:v>-27</c:v>
                </c:pt>
                <c:pt idx="3">
                  <c:v>-8</c:v>
                </c:pt>
                <c:pt idx="4">
                  <c:v>1</c:v>
                </c:pt>
                <c:pt idx="5">
                  <c:v>23</c:v>
                </c:pt>
                <c:pt idx="6">
                  <c:v>59</c:v>
                </c:pt>
                <c:pt idx="7">
                  <c:v>62</c:v>
                </c:pt>
                <c:pt idx="8">
                  <c:v>119</c:v>
                </c:pt>
                <c:pt idx="9">
                  <c:v>154</c:v>
                </c:pt>
                <c:pt idx="10">
                  <c:v>160</c:v>
                </c:pt>
                <c:pt idx="11">
                  <c:v>159</c:v>
                </c:pt>
                <c:pt idx="12">
                  <c:v>162</c:v>
                </c:pt>
                <c:pt idx="13">
                  <c:v>201</c:v>
                </c:pt>
                <c:pt idx="14">
                  <c:v>269</c:v>
                </c:pt>
                <c:pt idx="15">
                  <c:v>322</c:v>
                </c:pt>
                <c:pt idx="16">
                  <c:v>325</c:v>
                </c:pt>
                <c:pt idx="17">
                  <c:v>333</c:v>
                </c:pt>
                <c:pt idx="18">
                  <c:v>359</c:v>
                </c:pt>
                <c:pt idx="19">
                  <c:v>367</c:v>
                </c:pt>
                <c:pt idx="20">
                  <c:v>365</c:v>
                </c:pt>
                <c:pt idx="21">
                  <c:v>369</c:v>
                </c:pt>
                <c:pt idx="22">
                  <c:v>393</c:v>
                </c:pt>
                <c:pt idx="23">
                  <c:v>397</c:v>
                </c:pt>
                <c:pt idx="24">
                  <c:v>403</c:v>
                </c:pt>
                <c:pt idx="25">
                  <c:v>435</c:v>
                </c:pt>
                <c:pt idx="26">
                  <c:v>439</c:v>
                </c:pt>
                <c:pt idx="27">
                  <c:v>445</c:v>
                </c:pt>
                <c:pt idx="28">
                  <c:v>458</c:v>
                </c:pt>
                <c:pt idx="29">
                  <c:v>476</c:v>
                </c:pt>
                <c:pt idx="30">
                  <c:v>544</c:v>
                </c:pt>
                <c:pt idx="31">
                  <c:v>553</c:v>
                </c:pt>
                <c:pt idx="32">
                  <c:v>572</c:v>
                </c:pt>
                <c:pt idx="33">
                  <c:v>616</c:v>
                </c:pt>
                <c:pt idx="34">
                  <c:v>646</c:v>
                </c:pt>
                <c:pt idx="35">
                  <c:v>662</c:v>
                </c:pt>
                <c:pt idx="36">
                  <c:v>685</c:v>
                </c:pt>
                <c:pt idx="37">
                  <c:v>700</c:v>
                </c:pt>
                <c:pt idx="38">
                  <c:v>785</c:v>
                </c:pt>
                <c:pt idx="39">
                  <c:v>811</c:v>
                </c:pt>
                <c:pt idx="40">
                  <c:v>829</c:v>
                </c:pt>
                <c:pt idx="41">
                  <c:v>906</c:v>
                </c:pt>
                <c:pt idx="42">
                  <c:v>944</c:v>
                </c:pt>
                <c:pt idx="43">
                  <c:v>978</c:v>
                </c:pt>
                <c:pt idx="44">
                  <c:v>1021</c:v>
                </c:pt>
                <c:pt idx="45">
                  <c:v>1042</c:v>
                </c:pt>
                <c:pt idx="46">
                  <c:v>1080</c:v>
                </c:pt>
                <c:pt idx="47">
                  <c:v>1126</c:v>
                </c:pt>
                <c:pt idx="48">
                  <c:v>1170</c:v>
                </c:pt>
                <c:pt idx="49">
                  <c:v>1212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'13_16'!$A$68</c:f>
              <c:strCache>
                <c:ptCount val="1"/>
                <c:pt idx="0">
                  <c:v>K19 Imp C31 750 MW</c:v>
                </c:pt>
              </c:strCache>
            </c:strRef>
          </c:tx>
          <c:marker>
            <c:symbol val="none"/>
          </c:marker>
          <c:cat>
            <c:numRef>
              <c:f>'13_16'!$C$81:$AZ$81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'13_16'!$C$68:$AZ$68</c:f>
              <c:numCache>
                <c:formatCode>General</c:formatCode>
                <c:ptCount val="50"/>
                <c:pt idx="0">
                  <c:v>0</c:v>
                </c:pt>
                <c:pt idx="1">
                  <c:v>31</c:v>
                </c:pt>
                <c:pt idx="2">
                  <c:v>-27</c:v>
                </c:pt>
                <c:pt idx="3">
                  <c:v>-8</c:v>
                </c:pt>
                <c:pt idx="4">
                  <c:v>1</c:v>
                </c:pt>
                <c:pt idx="5">
                  <c:v>23</c:v>
                </c:pt>
                <c:pt idx="6">
                  <c:v>58</c:v>
                </c:pt>
                <c:pt idx="7">
                  <c:v>60</c:v>
                </c:pt>
                <c:pt idx="8">
                  <c:v>120</c:v>
                </c:pt>
                <c:pt idx="9">
                  <c:v>157</c:v>
                </c:pt>
                <c:pt idx="10">
                  <c:v>162</c:v>
                </c:pt>
                <c:pt idx="11">
                  <c:v>162</c:v>
                </c:pt>
                <c:pt idx="12">
                  <c:v>167</c:v>
                </c:pt>
                <c:pt idx="13">
                  <c:v>177</c:v>
                </c:pt>
                <c:pt idx="14">
                  <c:v>184</c:v>
                </c:pt>
                <c:pt idx="15">
                  <c:v>184</c:v>
                </c:pt>
                <c:pt idx="16">
                  <c:v>185</c:v>
                </c:pt>
                <c:pt idx="17">
                  <c:v>193</c:v>
                </c:pt>
                <c:pt idx="18">
                  <c:v>220</c:v>
                </c:pt>
                <c:pt idx="19">
                  <c:v>262</c:v>
                </c:pt>
                <c:pt idx="20">
                  <c:v>333</c:v>
                </c:pt>
                <c:pt idx="21">
                  <c:v>399</c:v>
                </c:pt>
                <c:pt idx="22">
                  <c:v>425</c:v>
                </c:pt>
                <c:pt idx="23">
                  <c:v>429</c:v>
                </c:pt>
                <c:pt idx="24">
                  <c:v>434</c:v>
                </c:pt>
                <c:pt idx="25">
                  <c:v>466</c:v>
                </c:pt>
                <c:pt idx="26">
                  <c:v>470</c:v>
                </c:pt>
                <c:pt idx="27">
                  <c:v>476</c:v>
                </c:pt>
                <c:pt idx="28">
                  <c:v>490</c:v>
                </c:pt>
                <c:pt idx="29">
                  <c:v>507</c:v>
                </c:pt>
                <c:pt idx="30">
                  <c:v>576</c:v>
                </c:pt>
                <c:pt idx="31">
                  <c:v>584</c:v>
                </c:pt>
                <c:pt idx="32">
                  <c:v>603</c:v>
                </c:pt>
                <c:pt idx="33">
                  <c:v>648</c:v>
                </c:pt>
                <c:pt idx="34">
                  <c:v>677</c:v>
                </c:pt>
                <c:pt idx="35">
                  <c:v>693</c:v>
                </c:pt>
                <c:pt idx="36">
                  <c:v>716</c:v>
                </c:pt>
                <c:pt idx="37">
                  <c:v>731</c:v>
                </c:pt>
                <c:pt idx="38">
                  <c:v>816</c:v>
                </c:pt>
                <c:pt idx="39">
                  <c:v>842</c:v>
                </c:pt>
                <c:pt idx="40">
                  <c:v>860</c:v>
                </c:pt>
                <c:pt idx="41">
                  <c:v>937</c:v>
                </c:pt>
                <c:pt idx="42">
                  <c:v>975</c:v>
                </c:pt>
                <c:pt idx="43">
                  <c:v>1009</c:v>
                </c:pt>
                <c:pt idx="44">
                  <c:v>1052</c:v>
                </c:pt>
                <c:pt idx="45">
                  <c:v>1073</c:v>
                </c:pt>
                <c:pt idx="46">
                  <c:v>1111</c:v>
                </c:pt>
                <c:pt idx="47">
                  <c:v>1157</c:v>
                </c:pt>
                <c:pt idx="48">
                  <c:v>1201</c:v>
                </c:pt>
                <c:pt idx="49">
                  <c:v>1244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'13_16'!$A$69</c:f>
              <c:strCache>
                <c:ptCount val="1"/>
                <c:pt idx="0">
                  <c:v>K19 Imp Gas 750 MW</c:v>
                </c:pt>
              </c:strCache>
            </c:strRef>
          </c:tx>
          <c:marker>
            <c:symbol val="none"/>
          </c:marker>
          <c:cat>
            <c:numRef>
              <c:f>'13_16'!$C$81:$AZ$81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'13_16'!$C$69:$AZ$69</c:f>
              <c:numCache>
                <c:formatCode>General</c:formatCode>
                <c:ptCount val="50"/>
                <c:pt idx="0">
                  <c:v>0</c:v>
                </c:pt>
                <c:pt idx="1">
                  <c:v>31</c:v>
                </c:pt>
                <c:pt idx="2">
                  <c:v>-13</c:v>
                </c:pt>
                <c:pt idx="3">
                  <c:v>13</c:v>
                </c:pt>
                <c:pt idx="4">
                  <c:v>22</c:v>
                </c:pt>
                <c:pt idx="5">
                  <c:v>44</c:v>
                </c:pt>
                <c:pt idx="6">
                  <c:v>78</c:v>
                </c:pt>
                <c:pt idx="7">
                  <c:v>81</c:v>
                </c:pt>
                <c:pt idx="8">
                  <c:v>141</c:v>
                </c:pt>
                <c:pt idx="9">
                  <c:v>178</c:v>
                </c:pt>
                <c:pt idx="10">
                  <c:v>183</c:v>
                </c:pt>
                <c:pt idx="11">
                  <c:v>182</c:v>
                </c:pt>
                <c:pt idx="12">
                  <c:v>186</c:v>
                </c:pt>
                <c:pt idx="13">
                  <c:v>196</c:v>
                </c:pt>
                <c:pt idx="14">
                  <c:v>203</c:v>
                </c:pt>
                <c:pt idx="15">
                  <c:v>203</c:v>
                </c:pt>
                <c:pt idx="16">
                  <c:v>204</c:v>
                </c:pt>
                <c:pt idx="17">
                  <c:v>212</c:v>
                </c:pt>
                <c:pt idx="18">
                  <c:v>239</c:v>
                </c:pt>
                <c:pt idx="19">
                  <c:v>264</c:v>
                </c:pt>
                <c:pt idx="20">
                  <c:v>260</c:v>
                </c:pt>
                <c:pt idx="21">
                  <c:v>259</c:v>
                </c:pt>
                <c:pt idx="22">
                  <c:v>291</c:v>
                </c:pt>
                <c:pt idx="23">
                  <c:v>297</c:v>
                </c:pt>
                <c:pt idx="24">
                  <c:v>303</c:v>
                </c:pt>
                <c:pt idx="25">
                  <c:v>335</c:v>
                </c:pt>
                <c:pt idx="26">
                  <c:v>340</c:v>
                </c:pt>
                <c:pt idx="27">
                  <c:v>371</c:v>
                </c:pt>
                <c:pt idx="28">
                  <c:v>389</c:v>
                </c:pt>
                <c:pt idx="29">
                  <c:v>397</c:v>
                </c:pt>
                <c:pt idx="30">
                  <c:v>463</c:v>
                </c:pt>
                <c:pt idx="31">
                  <c:v>482</c:v>
                </c:pt>
                <c:pt idx="32">
                  <c:v>493</c:v>
                </c:pt>
                <c:pt idx="33">
                  <c:v>563</c:v>
                </c:pt>
                <c:pt idx="34">
                  <c:v>586</c:v>
                </c:pt>
                <c:pt idx="35">
                  <c:v>599</c:v>
                </c:pt>
                <c:pt idx="36">
                  <c:v>622</c:v>
                </c:pt>
                <c:pt idx="37">
                  <c:v>637</c:v>
                </c:pt>
                <c:pt idx="38">
                  <c:v>723</c:v>
                </c:pt>
                <c:pt idx="39">
                  <c:v>748</c:v>
                </c:pt>
                <c:pt idx="40">
                  <c:v>766</c:v>
                </c:pt>
                <c:pt idx="41">
                  <c:v>843</c:v>
                </c:pt>
                <c:pt idx="42">
                  <c:v>879</c:v>
                </c:pt>
                <c:pt idx="43">
                  <c:v>914</c:v>
                </c:pt>
                <c:pt idx="44">
                  <c:v>958</c:v>
                </c:pt>
                <c:pt idx="45">
                  <c:v>979</c:v>
                </c:pt>
                <c:pt idx="46">
                  <c:v>1017</c:v>
                </c:pt>
                <c:pt idx="47">
                  <c:v>1063</c:v>
                </c:pt>
                <c:pt idx="48">
                  <c:v>1107</c:v>
                </c:pt>
                <c:pt idx="49">
                  <c:v>1161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942272"/>
        <c:axId val="407943808"/>
      </c:lineChart>
      <c:catAx>
        <c:axId val="40794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407943808"/>
        <c:crosses val="autoZero"/>
        <c:auto val="1"/>
        <c:lblAlgn val="ctr"/>
        <c:lblOffset val="100"/>
        <c:noMultiLvlLbl val="0"/>
      </c:catAx>
      <c:valAx>
        <c:axId val="4079438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Million $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079422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129777645718813"/>
          <c:y val="4.8595337123178935E-2"/>
          <c:w val="0.84102926756796914"/>
          <c:h val="0.55100317209259408"/>
        </c:manualLayout>
      </c:layout>
      <c:lineChart>
        <c:grouping val="standard"/>
        <c:varyColors val="0"/>
        <c:ser>
          <c:idx val="0"/>
          <c:order val="0"/>
          <c:tx>
            <c:strRef>
              <c:f>'13_16'!$A$72</c:f>
              <c:strCache>
                <c:ptCount val="1"/>
                <c:pt idx="0">
                  <c:v>All Gas</c:v>
                </c:pt>
              </c:strCache>
            </c:strRef>
          </c:tx>
          <c:marker>
            <c:symbol val="none"/>
          </c:marker>
          <c:cat>
            <c:numRef>
              <c:f>'13_16'!$C$101:$AZ$101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'13_16'!$C$72:$AZ$72</c:f>
              <c:numCache>
                <c:formatCode>General</c:formatCode>
                <c:ptCount val="50"/>
                <c:pt idx="0">
                  <c:v>0</c:v>
                </c:pt>
                <c:pt idx="1">
                  <c:v>-1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  <c:pt idx="5">
                  <c:v>-4</c:v>
                </c:pt>
                <c:pt idx="6">
                  <c:v>-5</c:v>
                </c:pt>
                <c:pt idx="7">
                  <c:v>-5</c:v>
                </c:pt>
                <c:pt idx="8">
                  <c:v>-3</c:v>
                </c:pt>
                <c:pt idx="9">
                  <c:v>-3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-3</c:v>
                </c:pt>
                <c:pt idx="14">
                  <c:v>-2</c:v>
                </c:pt>
                <c:pt idx="15">
                  <c:v>-2</c:v>
                </c:pt>
                <c:pt idx="16">
                  <c:v>-3</c:v>
                </c:pt>
                <c:pt idx="17">
                  <c:v>-3</c:v>
                </c:pt>
                <c:pt idx="18">
                  <c:v>1</c:v>
                </c:pt>
                <c:pt idx="19">
                  <c:v>0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  <c:pt idx="30">
                  <c:v>2</c:v>
                </c:pt>
                <c:pt idx="31">
                  <c:v>4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4</c:v>
                </c:pt>
                <c:pt idx="36">
                  <c:v>8</c:v>
                </c:pt>
                <c:pt idx="37">
                  <c:v>10</c:v>
                </c:pt>
                <c:pt idx="38">
                  <c:v>12</c:v>
                </c:pt>
                <c:pt idx="39">
                  <c:v>14</c:v>
                </c:pt>
                <c:pt idx="40">
                  <c:v>17</c:v>
                </c:pt>
                <c:pt idx="41">
                  <c:v>19</c:v>
                </c:pt>
                <c:pt idx="42">
                  <c:v>22</c:v>
                </c:pt>
                <c:pt idx="43">
                  <c:v>24</c:v>
                </c:pt>
                <c:pt idx="44">
                  <c:v>27</c:v>
                </c:pt>
                <c:pt idx="45">
                  <c:v>29</c:v>
                </c:pt>
                <c:pt idx="46">
                  <c:v>32</c:v>
                </c:pt>
                <c:pt idx="47">
                  <c:v>34</c:v>
                </c:pt>
                <c:pt idx="48">
                  <c:v>37</c:v>
                </c:pt>
                <c:pt idx="49">
                  <c:v>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'13_16'!$A$73</c:f>
              <c:strCache>
                <c:ptCount val="1"/>
                <c:pt idx="0">
                  <c:v>K22 Gas</c:v>
                </c:pt>
              </c:strCache>
            </c:strRef>
          </c:tx>
          <c:marker>
            <c:symbol val="none"/>
          </c:marker>
          <c:cat>
            <c:numRef>
              <c:f>'13_16'!$C$101:$AZ$101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'13_16'!$C$73:$AZ$73</c:f>
              <c:numCache>
                <c:formatCode>General</c:formatCode>
                <c:ptCount val="50"/>
                <c:pt idx="0">
                  <c:v>0</c:v>
                </c:pt>
                <c:pt idx="1">
                  <c:v>-1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  <c:pt idx="5">
                  <c:v>-4</c:v>
                </c:pt>
                <c:pt idx="6">
                  <c:v>-5</c:v>
                </c:pt>
                <c:pt idx="7">
                  <c:v>-5</c:v>
                </c:pt>
                <c:pt idx="8">
                  <c:v>-4</c:v>
                </c:pt>
                <c:pt idx="9">
                  <c:v>-4</c:v>
                </c:pt>
                <c:pt idx="10">
                  <c:v>-2</c:v>
                </c:pt>
                <c:pt idx="11">
                  <c:v>7</c:v>
                </c:pt>
                <c:pt idx="12">
                  <c:v>9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  <c:pt idx="21">
                  <c:v>16</c:v>
                </c:pt>
                <c:pt idx="22">
                  <c:v>15</c:v>
                </c:pt>
                <c:pt idx="23">
                  <c:v>14</c:v>
                </c:pt>
                <c:pt idx="24">
                  <c:v>14</c:v>
                </c:pt>
                <c:pt idx="25">
                  <c:v>17</c:v>
                </c:pt>
                <c:pt idx="26">
                  <c:v>16</c:v>
                </c:pt>
                <c:pt idx="27">
                  <c:v>16</c:v>
                </c:pt>
                <c:pt idx="28">
                  <c:v>18</c:v>
                </c:pt>
                <c:pt idx="29">
                  <c:v>17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18</c:v>
                </c:pt>
                <c:pt idx="34">
                  <c:v>18</c:v>
                </c:pt>
                <c:pt idx="35">
                  <c:v>18</c:v>
                </c:pt>
                <c:pt idx="36">
                  <c:v>23</c:v>
                </c:pt>
                <c:pt idx="37">
                  <c:v>26</c:v>
                </c:pt>
                <c:pt idx="38">
                  <c:v>28</c:v>
                </c:pt>
                <c:pt idx="39">
                  <c:v>31</c:v>
                </c:pt>
                <c:pt idx="40">
                  <c:v>33</c:v>
                </c:pt>
                <c:pt idx="41">
                  <c:v>36</c:v>
                </c:pt>
                <c:pt idx="42">
                  <c:v>39</c:v>
                </c:pt>
                <c:pt idx="43">
                  <c:v>42</c:v>
                </c:pt>
                <c:pt idx="44">
                  <c:v>45</c:v>
                </c:pt>
                <c:pt idx="45">
                  <c:v>48</c:v>
                </c:pt>
                <c:pt idx="46">
                  <c:v>51</c:v>
                </c:pt>
                <c:pt idx="47">
                  <c:v>54</c:v>
                </c:pt>
                <c:pt idx="48">
                  <c:v>57</c:v>
                </c:pt>
                <c:pt idx="49">
                  <c:v>60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'13_16'!$A$74</c:f>
              <c:strCache>
                <c:ptCount val="1"/>
                <c:pt idx="0">
                  <c:v>Gas C26</c:v>
                </c:pt>
              </c:strCache>
            </c:strRef>
          </c:tx>
          <c:marker>
            <c:symbol val="none"/>
          </c:marker>
          <c:cat>
            <c:numRef>
              <c:f>'13_16'!$C$101:$AZ$101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'13_16'!$C$74:$AZ$74</c:f>
              <c:numCache>
                <c:formatCode>General</c:formatCode>
                <c:ptCount val="50"/>
                <c:pt idx="0">
                  <c:v>0</c:v>
                </c:pt>
                <c:pt idx="1">
                  <c:v>-1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  <c:pt idx="5">
                  <c:v>-4</c:v>
                </c:pt>
                <c:pt idx="6">
                  <c:v>-5</c:v>
                </c:pt>
                <c:pt idx="7">
                  <c:v>-5</c:v>
                </c:pt>
                <c:pt idx="8">
                  <c:v>-3</c:v>
                </c:pt>
                <c:pt idx="9">
                  <c:v>-3</c:v>
                </c:pt>
                <c:pt idx="10">
                  <c:v>-4</c:v>
                </c:pt>
                <c:pt idx="11">
                  <c:v>-5</c:v>
                </c:pt>
                <c:pt idx="12">
                  <c:v>-4</c:v>
                </c:pt>
                <c:pt idx="13">
                  <c:v>-1</c:v>
                </c:pt>
                <c:pt idx="14">
                  <c:v>6</c:v>
                </c:pt>
                <c:pt idx="15">
                  <c:v>18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23</c:v>
                </c:pt>
                <c:pt idx="26">
                  <c:v>23</c:v>
                </c:pt>
                <c:pt idx="27">
                  <c:v>24</c:v>
                </c:pt>
                <c:pt idx="28">
                  <c:v>24</c:v>
                </c:pt>
                <c:pt idx="29">
                  <c:v>24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26</c:v>
                </c:pt>
                <c:pt idx="35">
                  <c:v>26</c:v>
                </c:pt>
                <c:pt idx="36">
                  <c:v>31</c:v>
                </c:pt>
                <c:pt idx="37">
                  <c:v>34</c:v>
                </c:pt>
                <c:pt idx="38">
                  <c:v>36</c:v>
                </c:pt>
                <c:pt idx="39">
                  <c:v>39</c:v>
                </c:pt>
                <c:pt idx="40">
                  <c:v>42</c:v>
                </c:pt>
                <c:pt idx="41">
                  <c:v>45</c:v>
                </c:pt>
                <c:pt idx="42">
                  <c:v>48</c:v>
                </c:pt>
                <c:pt idx="43">
                  <c:v>51</c:v>
                </c:pt>
                <c:pt idx="44">
                  <c:v>54</c:v>
                </c:pt>
                <c:pt idx="45">
                  <c:v>57</c:v>
                </c:pt>
                <c:pt idx="46">
                  <c:v>60</c:v>
                </c:pt>
                <c:pt idx="47">
                  <c:v>63</c:v>
                </c:pt>
                <c:pt idx="48">
                  <c:v>66</c:v>
                </c:pt>
                <c:pt idx="49">
                  <c:v>70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'13_16'!$A$75</c:f>
              <c:strCache>
                <c:ptCount val="1"/>
                <c:pt idx="0">
                  <c:v>K19 Gas 250 MW</c:v>
                </c:pt>
              </c:strCache>
            </c:strRef>
          </c:tx>
          <c:marker>
            <c:symbol val="none"/>
          </c:marker>
          <c:cat>
            <c:numRef>
              <c:f>'13_16'!$C$101:$AZ$101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'13_16'!$C$75:$AZ$75</c:f>
              <c:numCache>
                <c:formatCode>General</c:formatCode>
                <c:ptCount val="50"/>
                <c:pt idx="0">
                  <c:v>0</c:v>
                </c:pt>
                <c:pt idx="1">
                  <c:v>-1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  <c:pt idx="5">
                  <c:v>-5</c:v>
                </c:pt>
                <c:pt idx="6">
                  <c:v>-6</c:v>
                </c:pt>
                <c:pt idx="7">
                  <c:v>-4</c:v>
                </c:pt>
                <c:pt idx="8">
                  <c:v>7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11</c:v>
                </c:pt>
                <c:pt idx="15">
                  <c:v>11</c:v>
                </c:pt>
                <c:pt idx="16">
                  <c:v>11</c:v>
                </c:pt>
                <c:pt idx="17">
                  <c:v>11</c:v>
                </c:pt>
                <c:pt idx="18">
                  <c:v>12</c:v>
                </c:pt>
                <c:pt idx="19">
                  <c:v>16</c:v>
                </c:pt>
                <c:pt idx="20">
                  <c:v>14</c:v>
                </c:pt>
                <c:pt idx="21">
                  <c:v>15</c:v>
                </c:pt>
                <c:pt idx="22">
                  <c:v>15</c:v>
                </c:pt>
                <c:pt idx="23">
                  <c:v>14</c:v>
                </c:pt>
                <c:pt idx="24">
                  <c:v>14</c:v>
                </c:pt>
                <c:pt idx="25">
                  <c:v>17</c:v>
                </c:pt>
                <c:pt idx="26">
                  <c:v>16</c:v>
                </c:pt>
                <c:pt idx="27">
                  <c:v>16</c:v>
                </c:pt>
                <c:pt idx="28">
                  <c:v>18</c:v>
                </c:pt>
                <c:pt idx="29">
                  <c:v>17</c:v>
                </c:pt>
                <c:pt idx="30">
                  <c:v>17</c:v>
                </c:pt>
                <c:pt idx="31">
                  <c:v>17</c:v>
                </c:pt>
                <c:pt idx="32">
                  <c:v>18</c:v>
                </c:pt>
                <c:pt idx="33">
                  <c:v>17</c:v>
                </c:pt>
                <c:pt idx="34">
                  <c:v>19</c:v>
                </c:pt>
                <c:pt idx="35">
                  <c:v>19</c:v>
                </c:pt>
                <c:pt idx="36">
                  <c:v>23</c:v>
                </c:pt>
                <c:pt idx="37">
                  <c:v>26</c:v>
                </c:pt>
                <c:pt idx="38">
                  <c:v>28</c:v>
                </c:pt>
                <c:pt idx="39">
                  <c:v>31</c:v>
                </c:pt>
                <c:pt idx="40">
                  <c:v>34</c:v>
                </c:pt>
                <c:pt idx="41">
                  <c:v>36</c:v>
                </c:pt>
                <c:pt idx="42">
                  <c:v>39</c:v>
                </c:pt>
                <c:pt idx="43">
                  <c:v>42</c:v>
                </c:pt>
                <c:pt idx="44">
                  <c:v>45</c:v>
                </c:pt>
                <c:pt idx="45">
                  <c:v>48</c:v>
                </c:pt>
                <c:pt idx="46">
                  <c:v>51</c:v>
                </c:pt>
                <c:pt idx="47">
                  <c:v>54</c:v>
                </c:pt>
                <c:pt idx="48">
                  <c:v>57</c:v>
                </c:pt>
                <c:pt idx="49">
                  <c:v>60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'13_16'!$A$76</c:f>
              <c:strCache>
                <c:ptCount val="1"/>
                <c:pt idx="0">
                  <c:v>K19 C25 250 MW</c:v>
                </c:pt>
              </c:strCache>
            </c:strRef>
          </c:tx>
          <c:marker>
            <c:symbol val="none"/>
          </c:marker>
          <c:cat>
            <c:numRef>
              <c:f>'13_16'!$C$101:$AZ$101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'13_16'!$C$76:$AZ$76</c:f>
              <c:numCache>
                <c:formatCode>General</c:formatCode>
                <c:ptCount val="50"/>
                <c:pt idx="0">
                  <c:v>0</c:v>
                </c:pt>
                <c:pt idx="1">
                  <c:v>-1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  <c:pt idx="5">
                  <c:v>-5</c:v>
                </c:pt>
                <c:pt idx="6">
                  <c:v>-6</c:v>
                </c:pt>
                <c:pt idx="7">
                  <c:v>-4</c:v>
                </c:pt>
                <c:pt idx="8">
                  <c:v>7</c:v>
                </c:pt>
                <c:pt idx="9">
                  <c:v>10</c:v>
                </c:pt>
                <c:pt idx="10">
                  <c:v>11</c:v>
                </c:pt>
                <c:pt idx="11">
                  <c:v>10</c:v>
                </c:pt>
                <c:pt idx="12">
                  <c:v>10</c:v>
                </c:pt>
                <c:pt idx="13">
                  <c:v>18</c:v>
                </c:pt>
                <c:pt idx="14">
                  <c:v>30</c:v>
                </c:pt>
                <c:pt idx="15">
                  <c:v>32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34</c:v>
                </c:pt>
                <c:pt idx="20">
                  <c:v>35</c:v>
                </c:pt>
                <c:pt idx="21">
                  <c:v>35</c:v>
                </c:pt>
                <c:pt idx="22">
                  <c:v>36</c:v>
                </c:pt>
                <c:pt idx="23">
                  <c:v>36</c:v>
                </c:pt>
                <c:pt idx="24">
                  <c:v>36</c:v>
                </c:pt>
                <c:pt idx="25">
                  <c:v>37</c:v>
                </c:pt>
                <c:pt idx="26">
                  <c:v>37</c:v>
                </c:pt>
                <c:pt idx="27">
                  <c:v>38</c:v>
                </c:pt>
                <c:pt idx="28">
                  <c:v>38</c:v>
                </c:pt>
                <c:pt idx="29">
                  <c:v>38</c:v>
                </c:pt>
                <c:pt idx="30">
                  <c:v>38</c:v>
                </c:pt>
                <c:pt idx="31">
                  <c:v>39</c:v>
                </c:pt>
                <c:pt idx="32">
                  <c:v>39</c:v>
                </c:pt>
                <c:pt idx="33">
                  <c:v>39</c:v>
                </c:pt>
                <c:pt idx="34">
                  <c:v>40</c:v>
                </c:pt>
                <c:pt idx="35">
                  <c:v>40</c:v>
                </c:pt>
                <c:pt idx="36">
                  <c:v>45</c:v>
                </c:pt>
                <c:pt idx="37">
                  <c:v>48</c:v>
                </c:pt>
                <c:pt idx="38">
                  <c:v>51</c:v>
                </c:pt>
                <c:pt idx="39">
                  <c:v>54</c:v>
                </c:pt>
                <c:pt idx="40">
                  <c:v>57</c:v>
                </c:pt>
                <c:pt idx="41">
                  <c:v>61</c:v>
                </c:pt>
                <c:pt idx="42">
                  <c:v>64</c:v>
                </c:pt>
                <c:pt idx="43">
                  <c:v>67</c:v>
                </c:pt>
                <c:pt idx="44">
                  <c:v>70</c:v>
                </c:pt>
                <c:pt idx="45">
                  <c:v>74</c:v>
                </c:pt>
                <c:pt idx="46">
                  <c:v>77</c:v>
                </c:pt>
                <c:pt idx="47">
                  <c:v>81</c:v>
                </c:pt>
                <c:pt idx="48">
                  <c:v>84</c:v>
                </c:pt>
                <c:pt idx="49">
                  <c:v>88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'13_16'!$A$77</c:f>
              <c:strCache>
                <c:ptCount val="1"/>
                <c:pt idx="0">
                  <c:v>K19 Sales C25 750MW (Preferred)</c:v>
                </c:pt>
              </c:strCache>
            </c:strRef>
          </c:tx>
          <c:marker>
            <c:symbol val="none"/>
          </c:marker>
          <c:cat>
            <c:numRef>
              <c:f>'13_16'!$C$101:$AZ$101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'13_16'!$C$77:$AZ$77</c:f>
              <c:numCache>
                <c:formatCode>General</c:formatCode>
                <c:ptCount val="50"/>
                <c:pt idx="0">
                  <c:v>0</c:v>
                </c:pt>
                <c:pt idx="1">
                  <c:v>-1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  <c:pt idx="5">
                  <c:v>-5</c:v>
                </c:pt>
                <c:pt idx="6">
                  <c:v>-5</c:v>
                </c:pt>
                <c:pt idx="7">
                  <c:v>-3</c:v>
                </c:pt>
                <c:pt idx="8">
                  <c:v>7</c:v>
                </c:pt>
                <c:pt idx="9">
                  <c:v>10</c:v>
                </c:pt>
                <c:pt idx="10">
                  <c:v>11</c:v>
                </c:pt>
                <c:pt idx="11">
                  <c:v>11</c:v>
                </c:pt>
                <c:pt idx="12">
                  <c:v>10</c:v>
                </c:pt>
                <c:pt idx="13">
                  <c:v>18</c:v>
                </c:pt>
                <c:pt idx="14">
                  <c:v>31</c:v>
                </c:pt>
                <c:pt idx="15">
                  <c:v>33</c:v>
                </c:pt>
                <c:pt idx="16">
                  <c:v>34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36</c:v>
                </c:pt>
                <c:pt idx="21">
                  <c:v>37</c:v>
                </c:pt>
                <c:pt idx="22">
                  <c:v>37</c:v>
                </c:pt>
                <c:pt idx="23">
                  <c:v>37</c:v>
                </c:pt>
                <c:pt idx="24">
                  <c:v>37</c:v>
                </c:pt>
                <c:pt idx="25">
                  <c:v>38</c:v>
                </c:pt>
                <c:pt idx="26">
                  <c:v>38</c:v>
                </c:pt>
                <c:pt idx="27">
                  <c:v>38</c:v>
                </c:pt>
                <c:pt idx="28">
                  <c:v>39</c:v>
                </c:pt>
                <c:pt idx="29">
                  <c:v>39</c:v>
                </c:pt>
                <c:pt idx="30">
                  <c:v>39</c:v>
                </c:pt>
                <c:pt idx="31">
                  <c:v>39</c:v>
                </c:pt>
                <c:pt idx="32">
                  <c:v>40</c:v>
                </c:pt>
                <c:pt idx="33">
                  <c:v>40</c:v>
                </c:pt>
                <c:pt idx="34">
                  <c:v>40</c:v>
                </c:pt>
                <c:pt idx="35">
                  <c:v>40</c:v>
                </c:pt>
                <c:pt idx="36">
                  <c:v>46</c:v>
                </c:pt>
                <c:pt idx="37">
                  <c:v>49</c:v>
                </c:pt>
                <c:pt idx="38">
                  <c:v>52</c:v>
                </c:pt>
                <c:pt idx="39">
                  <c:v>55</c:v>
                </c:pt>
                <c:pt idx="40">
                  <c:v>58</c:v>
                </c:pt>
                <c:pt idx="41">
                  <c:v>61</c:v>
                </c:pt>
                <c:pt idx="42">
                  <c:v>64</c:v>
                </c:pt>
                <c:pt idx="43">
                  <c:v>67</c:v>
                </c:pt>
                <c:pt idx="44">
                  <c:v>71</c:v>
                </c:pt>
                <c:pt idx="45">
                  <c:v>74</c:v>
                </c:pt>
                <c:pt idx="46">
                  <c:v>77</c:v>
                </c:pt>
                <c:pt idx="47">
                  <c:v>81</c:v>
                </c:pt>
                <c:pt idx="48">
                  <c:v>85</c:v>
                </c:pt>
                <c:pt idx="49">
                  <c:v>88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'13_16'!$A$78</c:f>
              <c:strCache>
                <c:ptCount val="1"/>
                <c:pt idx="0">
                  <c:v>K19 Imp C31 750 MW</c:v>
                </c:pt>
              </c:strCache>
            </c:strRef>
          </c:tx>
          <c:marker>
            <c:symbol val="none"/>
          </c:marker>
          <c:cat>
            <c:numRef>
              <c:f>'13_16'!$C$101:$AZ$101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'13_16'!$C$78:$AZ$78</c:f>
              <c:numCache>
                <c:formatCode>General</c:formatCode>
                <c:ptCount val="50"/>
                <c:pt idx="0">
                  <c:v>0</c:v>
                </c:pt>
                <c:pt idx="1">
                  <c:v>-1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  <c:pt idx="5">
                  <c:v>-5</c:v>
                </c:pt>
                <c:pt idx="6">
                  <c:v>-5</c:v>
                </c:pt>
                <c:pt idx="7">
                  <c:v>-3</c:v>
                </c:pt>
                <c:pt idx="8">
                  <c:v>7</c:v>
                </c:pt>
                <c:pt idx="9">
                  <c:v>10</c:v>
                </c:pt>
                <c:pt idx="10">
                  <c:v>11</c:v>
                </c:pt>
                <c:pt idx="11">
                  <c:v>10</c:v>
                </c:pt>
                <c:pt idx="12">
                  <c:v>10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13</c:v>
                </c:pt>
                <c:pt idx="19">
                  <c:v>21</c:v>
                </c:pt>
                <c:pt idx="20">
                  <c:v>33</c:v>
                </c:pt>
                <c:pt idx="21">
                  <c:v>37</c:v>
                </c:pt>
                <c:pt idx="22">
                  <c:v>37</c:v>
                </c:pt>
                <c:pt idx="23">
                  <c:v>37</c:v>
                </c:pt>
                <c:pt idx="24">
                  <c:v>37</c:v>
                </c:pt>
                <c:pt idx="25">
                  <c:v>38</c:v>
                </c:pt>
                <c:pt idx="26">
                  <c:v>38</c:v>
                </c:pt>
                <c:pt idx="27">
                  <c:v>38</c:v>
                </c:pt>
                <c:pt idx="28">
                  <c:v>39</c:v>
                </c:pt>
                <c:pt idx="29">
                  <c:v>39</c:v>
                </c:pt>
                <c:pt idx="30">
                  <c:v>39</c:v>
                </c:pt>
                <c:pt idx="31">
                  <c:v>39</c:v>
                </c:pt>
                <c:pt idx="32">
                  <c:v>40</c:v>
                </c:pt>
                <c:pt idx="33">
                  <c:v>40</c:v>
                </c:pt>
                <c:pt idx="34">
                  <c:v>40</c:v>
                </c:pt>
                <c:pt idx="35">
                  <c:v>40</c:v>
                </c:pt>
                <c:pt idx="36">
                  <c:v>46</c:v>
                </c:pt>
                <c:pt idx="37">
                  <c:v>49</c:v>
                </c:pt>
                <c:pt idx="38">
                  <c:v>52</c:v>
                </c:pt>
                <c:pt idx="39">
                  <c:v>55</c:v>
                </c:pt>
                <c:pt idx="40">
                  <c:v>58</c:v>
                </c:pt>
                <c:pt idx="41">
                  <c:v>61</c:v>
                </c:pt>
                <c:pt idx="42">
                  <c:v>64</c:v>
                </c:pt>
                <c:pt idx="43">
                  <c:v>67</c:v>
                </c:pt>
                <c:pt idx="44">
                  <c:v>71</c:v>
                </c:pt>
                <c:pt idx="45">
                  <c:v>74</c:v>
                </c:pt>
                <c:pt idx="46">
                  <c:v>77</c:v>
                </c:pt>
                <c:pt idx="47">
                  <c:v>81</c:v>
                </c:pt>
                <c:pt idx="48">
                  <c:v>85</c:v>
                </c:pt>
                <c:pt idx="49">
                  <c:v>88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'13_16'!$A$79</c:f>
              <c:strCache>
                <c:ptCount val="1"/>
                <c:pt idx="0">
                  <c:v>K19 Imp Gas 750 MW</c:v>
                </c:pt>
              </c:strCache>
            </c:strRef>
          </c:tx>
          <c:marker>
            <c:symbol val="none"/>
          </c:marker>
          <c:cat>
            <c:numRef>
              <c:f>'13_16'!$C$101:$AZ$101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'13_16'!$C$79:$AZ$79</c:f>
              <c:numCache>
                <c:formatCode>General</c:formatCode>
                <c:ptCount val="50"/>
                <c:pt idx="0">
                  <c:v>0</c:v>
                </c:pt>
                <c:pt idx="1">
                  <c:v>-1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  <c:pt idx="5">
                  <c:v>-5</c:v>
                </c:pt>
                <c:pt idx="6">
                  <c:v>-5</c:v>
                </c:pt>
                <c:pt idx="7">
                  <c:v>-3</c:v>
                </c:pt>
                <c:pt idx="8">
                  <c:v>7</c:v>
                </c:pt>
                <c:pt idx="9">
                  <c:v>10</c:v>
                </c:pt>
                <c:pt idx="10">
                  <c:v>11</c:v>
                </c:pt>
                <c:pt idx="11">
                  <c:v>10</c:v>
                </c:pt>
                <c:pt idx="12">
                  <c:v>10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14</c:v>
                </c:pt>
                <c:pt idx="19">
                  <c:v>13</c:v>
                </c:pt>
                <c:pt idx="20">
                  <c:v>14</c:v>
                </c:pt>
                <c:pt idx="21">
                  <c:v>14</c:v>
                </c:pt>
                <c:pt idx="22">
                  <c:v>15</c:v>
                </c:pt>
                <c:pt idx="23">
                  <c:v>14</c:v>
                </c:pt>
                <c:pt idx="24">
                  <c:v>15</c:v>
                </c:pt>
                <c:pt idx="25">
                  <c:v>15</c:v>
                </c:pt>
                <c:pt idx="26">
                  <c:v>17</c:v>
                </c:pt>
                <c:pt idx="27">
                  <c:v>16</c:v>
                </c:pt>
                <c:pt idx="28">
                  <c:v>15</c:v>
                </c:pt>
                <c:pt idx="29">
                  <c:v>15</c:v>
                </c:pt>
                <c:pt idx="30">
                  <c:v>16</c:v>
                </c:pt>
                <c:pt idx="31">
                  <c:v>16</c:v>
                </c:pt>
                <c:pt idx="32">
                  <c:v>18</c:v>
                </c:pt>
                <c:pt idx="33">
                  <c:v>17</c:v>
                </c:pt>
                <c:pt idx="34">
                  <c:v>18</c:v>
                </c:pt>
                <c:pt idx="35">
                  <c:v>18</c:v>
                </c:pt>
                <c:pt idx="36">
                  <c:v>22</c:v>
                </c:pt>
                <c:pt idx="37">
                  <c:v>25</c:v>
                </c:pt>
                <c:pt idx="38">
                  <c:v>27</c:v>
                </c:pt>
                <c:pt idx="39">
                  <c:v>30</c:v>
                </c:pt>
                <c:pt idx="40">
                  <c:v>33</c:v>
                </c:pt>
                <c:pt idx="41">
                  <c:v>35</c:v>
                </c:pt>
                <c:pt idx="42">
                  <c:v>38</c:v>
                </c:pt>
                <c:pt idx="43">
                  <c:v>41</c:v>
                </c:pt>
                <c:pt idx="44">
                  <c:v>44</c:v>
                </c:pt>
                <c:pt idx="45">
                  <c:v>47</c:v>
                </c:pt>
                <c:pt idx="46">
                  <c:v>50</c:v>
                </c:pt>
                <c:pt idx="47">
                  <c:v>53</c:v>
                </c:pt>
                <c:pt idx="48">
                  <c:v>56</c:v>
                </c:pt>
                <c:pt idx="49">
                  <c:v>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661824"/>
        <c:axId val="409663360"/>
      </c:lineChart>
      <c:catAx>
        <c:axId val="40966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409663360"/>
        <c:crosses val="autoZero"/>
        <c:auto val="1"/>
        <c:lblAlgn val="ctr"/>
        <c:lblOffset val="100"/>
        <c:noMultiLvlLbl val="0"/>
      </c:catAx>
      <c:valAx>
        <c:axId val="4096633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Million $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096618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'13_16'!$A$82</c:f>
              <c:strCache>
                <c:ptCount val="1"/>
                <c:pt idx="0">
                  <c:v>All Gas (1)</c:v>
                </c:pt>
              </c:strCache>
            </c:strRef>
          </c:tx>
          <c:marker>
            <c:symbol val="none"/>
          </c:marker>
          <c:cat>
            <c:numRef>
              <c:f>'13_16'!$C$101:$AZ$101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'13_16'!$C$82:$AZ$82</c:f>
              <c:numCache>
                <c:formatCode>General</c:formatCode>
                <c:ptCount val="50"/>
                <c:pt idx="0">
                  <c:v>0</c:v>
                </c:pt>
                <c:pt idx="1">
                  <c:v>23</c:v>
                </c:pt>
                <c:pt idx="2">
                  <c:v>24</c:v>
                </c:pt>
                <c:pt idx="3">
                  <c:v>35</c:v>
                </c:pt>
                <c:pt idx="4">
                  <c:v>48</c:v>
                </c:pt>
                <c:pt idx="5">
                  <c:v>54</c:v>
                </c:pt>
                <c:pt idx="6">
                  <c:v>63</c:v>
                </c:pt>
                <c:pt idx="7">
                  <c:v>66</c:v>
                </c:pt>
                <c:pt idx="8">
                  <c:v>75</c:v>
                </c:pt>
                <c:pt idx="9">
                  <c:v>90</c:v>
                </c:pt>
                <c:pt idx="10">
                  <c:v>114</c:v>
                </c:pt>
                <c:pt idx="11">
                  <c:v>135</c:v>
                </c:pt>
                <c:pt idx="12">
                  <c:v>153</c:v>
                </c:pt>
                <c:pt idx="13">
                  <c:v>134</c:v>
                </c:pt>
                <c:pt idx="14">
                  <c:v>143</c:v>
                </c:pt>
                <c:pt idx="15">
                  <c:v>164</c:v>
                </c:pt>
                <c:pt idx="16">
                  <c:v>196</c:v>
                </c:pt>
                <c:pt idx="17">
                  <c:v>219</c:v>
                </c:pt>
                <c:pt idx="18">
                  <c:v>214</c:v>
                </c:pt>
                <c:pt idx="19">
                  <c:v>278</c:v>
                </c:pt>
                <c:pt idx="20">
                  <c:v>311</c:v>
                </c:pt>
                <c:pt idx="21">
                  <c:v>345</c:v>
                </c:pt>
                <c:pt idx="22">
                  <c:v>384</c:v>
                </c:pt>
                <c:pt idx="23">
                  <c:v>411</c:v>
                </c:pt>
                <c:pt idx="24">
                  <c:v>425</c:v>
                </c:pt>
                <c:pt idx="25">
                  <c:v>493</c:v>
                </c:pt>
                <c:pt idx="26">
                  <c:v>535</c:v>
                </c:pt>
                <c:pt idx="27">
                  <c:v>563</c:v>
                </c:pt>
                <c:pt idx="28">
                  <c:v>644</c:v>
                </c:pt>
                <c:pt idx="29">
                  <c:v>718</c:v>
                </c:pt>
                <c:pt idx="30">
                  <c:v>778</c:v>
                </c:pt>
                <c:pt idx="31">
                  <c:v>806</c:v>
                </c:pt>
                <c:pt idx="32">
                  <c:v>890</c:v>
                </c:pt>
                <c:pt idx="33">
                  <c:v>976</c:v>
                </c:pt>
                <c:pt idx="34">
                  <c:v>1051</c:v>
                </c:pt>
                <c:pt idx="35">
                  <c:v>1116</c:v>
                </c:pt>
                <c:pt idx="36">
                  <c:v>1090</c:v>
                </c:pt>
                <c:pt idx="37">
                  <c:v>1113</c:v>
                </c:pt>
                <c:pt idx="38">
                  <c:v>1135</c:v>
                </c:pt>
                <c:pt idx="39">
                  <c:v>1158</c:v>
                </c:pt>
                <c:pt idx="40">
                  <c:v>1182</c:v>
                </c:pt>
                <c:pt idx="41">
                  <c:v>1205</c:v>
                </c:pt>
                <c:pt idx="42">
                  <c:v>1230</c:v>
                </c:pt>
                <c:pt idx="43">
                  <c:v>1254</c:v>
                </c:pt>
                <c:pt idx="44">
                  <c:v>1280</c:v>
                </c:pt>
                <c:pt idx="45">
                  <c:v>1305</c:v>
                </c:pt>
                <c:pt idx="46">
                  <c:v>1331</c:v>
                </c:pt>
                <c:pt idx="47">
                  <c:v>1358</c:v>
                </c:pt>
                <c:pt idx="48">
                  <c:v>1385</c:v>
                </c:pt>
                <c:pt idx="49">
                  <c:v>1412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'13_16'!$A$83</c:f>
              <c:strCache>
                <c:ptCount val="1"/>
                <c:pt idx="0">
                  <c:v>K22 Gas (2)</c:v>
                </c:pt>
              </c:strCache>
            </c:strRef>
          </c:tx>
          <c:marker>
            <c:symbol val="none"/>
          </c:marker>
          <c:cat>
            <c:numRef>
              <c:f>'13_16'!$C$101:$AZ$101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'13_16'!$C$83:$AZ$83</c:f>
              <c:numCache>
                <c:formatCode>General</c:formatCode>
                <c:ptCount val="50"/>
                <c:pt idx="0">
                  <c:v>0</c:v>
                </c:pt>
                <c:pt idx="1">
                  <c:v>23</c:v>
                </c:pt>
                <c:pt idx="2">
                  <c:v>24</c:v>
                </c:pt>
                <c:pt idx="3">
                  <c:v>35</c:v>
                </c:pt>
                <c:pt idx="4">
                  <c:v>48</c:v>
                </c:pt>
                <c:pt idx="5">
                  <c:v>54</c:v>
                </c:pt>
                <c:pt idx="6">
                  <c:v>63</c:v>
                </c:pt>
                <c:pt idx="7">
                  <c:v>66</c:v>
                </c:pt>
                <c:pt idx="8">
                  <c:v>79</c:v>
                </c:pt>
                <c:pt idx="9">
                  <c:v>94</c:v>
                </c:pt>
                <c:pt idx="10">
                  <c:v>94</c:v>
                </c:pt>
                <c:pt idx="11">
                  <c:v>85</c:v>
                </c:pt>
                <c:pt idx="12">
                  <c:v>99</c:v>
                </c:pt>
                <c:pt idx="13">
                  <c:v>84</c:v>
                </c:pt>
                <c:pt idx="14">
                  <c:v>92</c:v>
                </c:pt>
                <c:pt idx="15">
                  <c:v>94</c:v>
                </c:pt>
                <c:pt idx="16">
                  <c:v>104</c:v>
                </c:pt>
                <c:pt idx="17">
                  <c:v>115</c:v>
                </c:pt>
                <c:pt idx="18">
                  <c:v>132</c:v>
                </c:pt>
                <c:pt idx="19">
                  <c:v>150</c:v>
                </c:pt>
                <c:pt idx="20">
                  <c:v>177</c:v>
                </c:pt>
                <c:pt idx="21">
                  <c:v>177</c:v>
                </c:pt>
                <c:pt idx="22">
                  <c:v>251</c:v>
                </c:pt>
                <c:pt idx="23">
                  <c:v>283</c:v>
                </c:pt>
                <c:pt idx="24">
                  <c:v>311</c:v>
                </c:pt>
                <c:pt idx="25">
                  <c:v>309</c:v>
                </c:pt>
                <c:pt idx="26">
                  <c:v>402</c:v>
                </c:pt>
                <c:pt idx="27">
                  <c:v>448</c:v>
                </c:pt>
                <c:pt idx="28">
                  <c:v>470</c:v>
                </c:pt>
                <c:pt idx="29">
                  <c:v>570</c:v>
                </c:pt>
                <c:pt idx="30">
                  <c:v>628</c:v>
                </c:pt>
                <c:pt idx="31">
                  <c:v>677</c:v>
                </c:pt>
                <c:pt idx="32">
                  <c:v>689</c:v>
                </c:pt>
                <c:pt idx="33">
                  <c:v>801</c:v>
                </c:pt>
                <c:pt idx="34">
                  <c:v>860</c:v>
                </c:pt>
                <c:pt idx="35">
                  <c:v>910</c:v>
                </c:pt>
                <c:pt idx="36">
                  <c:v>893</c:v>
                </c:pt>
                <c:pt idx="37">
                  <c:v>912</c:v>
                </c:pt>
                <c:pt idx="38">
                  <c:v>931</c:v>
                </c:pt>
                <c:pt idx="39">
                  <c:v>950</c:v>
                </c:pt>
                <c:pt idx="40">
                  <c:v>970</c:v>
                </c:pt>
                <c:pt idx="41">
                  <c:v>990</c:v>
                </c:pt>
                <c:pt idx="42">
                  <c:v>1010</c:v>
                </c:pt>
                <c:pt idx="43">
                  <c:v>1031</c:v>
                </c:pt>
                <c:pt idx="44">
                  <c:v>1052</c:v>
                </c:pt>
                <c:pt idx="45">
                  <c:v>1074</c:v>
                </c:pt>
                <c:pt idx="46">
                  <c:v>1096</c:v>
                </c:pt>
                <c:pt idx="47">
                  <c:v>1118</c:v>
                </c:pt>
                <c:pt idx="48">
                  <c:v>1141</c:v>
                </c:pt>
                <c:pt idx="49">
                  <c:v>1164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'13_16'!$A$84</c:f>
              <c:strCache>
                <c:ptCount val="1"/>
                <c:pt idx="0">
                  <c:v>Gas C26 (7)</c:v>
                </c:pt>
              </c:strCache>
            </c:strRef>
          </c:tx>
          <c:marker>
            <c:symbol val="none"/>
          </c:marker>
          <c:cat>
            <c:numRef>
              <c:f>'13_16'!$C$101:$AZ$101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'13_16'!$C$84:$AZ$84</c:f>
              <c:numCache>
                <c:formatCode>General</c:formatCode>
                <c:ptCount val="50"/>
                <c:pt idx="0">
                  <c:v>0</c:v>
                </c:pt>
                <c:pt idx="1">
                  <c:v>23</c:v>
                </c:pt>
                <c:pt idx="2">
                  <c:v>24</c:v>
                </c:pt>
                <c:pt idx="3">
                  <c:v>35</c:v>
                </c:pt>
                <c:pt idx="4">
                  <c:v>48</c:v>
                </c:pt>
                <c:pt idx="5">
                  <c:v>54</c:v>
                </c:pt>
                <c:pt idx="6">
                  <c:v>63</c:v>
                </c:pt>
                <c:pt idx="7">
                  <c:v>66</c:v>
                </c:pt>
                <c:pt idx="8">
                  <c:v>75</c:v>
                </c:pt>
                <c:pt idx="9">
                  <c:v>91</c:v>
                </c:pt>
                <c:pt idx="10">
                  <c:v>115</c:v>
                </c:pt>
                <c:pt idx="11">
                  <c:v>137</c:v>
                </c:pt>
                <c:pt idx="12">
                  <c:v>153</c:v>
                </c:pt>
                <c:pt idx="13">
                  <c:v>127</c:v>
                </c:pt>
                <c:pt idx="14">
                  <c:v>92</c:v>
                </c:pt>
                <c:pt idx="15">
                  <c:v>81</c:v>
                </c:pt>
                <c:pt idx="16">
                  <c:v>98</c:v>
                </c:pt>
                <c:pt idx="17">
                  <c:v>105</c:v>
                </c:pt>
                <c:pt idx="18">
                  <c:v>109</c:v>
                </c:pt>
                <c:pt idx="19">
                  <c:v>122</c:v>
                </c:pt>
                <c:pt idx="20">
                  <c:v>134</c:v>
                </c:pt>
                <c:pt idx="21">
                  <c:v>152</c:v>
                </c:pt>
                <c:pt idx="22">
                  <c:v>172</c:v>
                </c:pt>
                <c:pt idx="23">
                  <c:v>187</c:v>
                </c:pt>
                <c:pt idx="24">
                  <c:v>201</c:v>
                </c:pt>
                <c:pt idx="25">
                  <c:v>224</c:v>
                </c:pt>
                <c:pt idx="26">
                  <c:v>263</c:v>
                </c:pt>
                <c:pt idx="27">
                  <c:v>297</c:v>
                </c:pt>
                <c:pt idx="28">
                  <c:v>326</c:v>
                </c:pt>
                <c:pt idx="29">
                  <c:v>376</c:v>
                </c:pt>
                <c:pt idx="30">
                  <c:v>414</c:v>
                </c:pt>
                <c:pt idx="31">
                  <c:v>460</c:v>
                </c:pt>
                <c:pt idx="32">
                  <c:v>502</c:v>
                </c:pt>
                <c:pt idx="33">
                  <c:v>572</c:v>
                </c:pt>
                <c:pt idx="34">
                  <c:v>624</c:v>
                </c:pt>
                <c:pt idx="35">
                  <c:v>679</c:v>
                </c:pt>
                <c:pt idx="36">
                  <c:v>652</c:v>
                </c:pt>
                <c:pt idx="37">
                  <c:v>667</c:v>
                </c:pt>
                <c:pt idx="38">
                  <c:v>681</c:v>
                </c:pt>
                <c:pt idx="39">
                  <c:v>696</c:v>
                </c:pt>
                <c:pt idx="40">
                  <c:v>711</c:v>
                </c:pt>
                <c:pt idx="41">
                  <c:v>727</c:v>
                </c:pt>
                <c:pt idx="42">
                  <c:v>742</c:v>
                </c:pt>
                <c:pt idx="43">
                  <c:v>758</c:v>
                </c:pt>
                <c:pt idx="44">
                  <c:v>774</c:v>
                </c:pt>
                <c:pt idx="45">
                  <c:v>791</c:v>
                </c:pt>
                <c:pt idx="46">
                  <c:v>808</c:v>
                </c:pt>
                <c:pt idx="47">
                  <c:v>825</c:v>
                </c:pt>
                <c:pt idx="48">
                  <c:v>842</c:v>
                </c:pt>
                <c:pt idx="49">
                  <c:v>860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'13_16'!$A$85</c:f>
              <c:strCache>
                <c:ptCount val="1"/>
                <c:pt idx="0">
                  <c:v>K19 Gas 250 MW (4)</c:v>
                </c:pt>
              </c:strCache>
            </c:strRef>
          </c:tx>
          <c:marker>
            <c:symbol val="none"/>
          </c:marker>
          <c:cat>
            <c:numRef>
              <c:f>'13_16'!$C$101:$AZ$101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'13_16'!$C$85:$AZ$85</c:f>
              <c:numCache>
                <c:formatCode>General</c:formatCode>
                <c:ptCount val="50"/>
                <c:pt idx="0">
                  <c:v>0</c:v>
                </c:pt>
                <c:pt idx="1">
                  <c:v>23</c:v>
                </c:pt>
                <c:pt idx="2">
                  <c:v>24</c:v>
                </c:pt>
                <c:pt idx="3">
                  <c:v>35</c:v>
                </c:pt>
                <c:pt idx="4">
                  <c:v>48</c:v>
                </c:pt>
                <c:pt idx="5">
                  <c:v>56</c:v>
                </c:pt>
                <c:pt idx="6">
                  <c:v>65</c:v>
                </c:pt>
                <c:pt idx="7">
                  <c:v>68</c:v>
                </c:pt>
                <c:pt idx="8">
                  <c:v>66</c:v>
                </c:pt>
                <c:pt idx="9">
                  <c:v>77</c:v>
                </c:pt>
                <c:pt idx="10">
                  <c:v>84</c:v>
                </c:pt>
                <c:pt idx="11">
                  <c:v>87</c:v>
                </c:pt>
                <c:pt idx="12">
                  <c:v>107</c:v>
                </c:pt>
                <c:pt idx="13">
                  <c:v>97</c:v>
                </c:pt>
                <c:pt idx="14">
                  <c:v>110</c:v>
                </c:pt>
                <c:pt idx="15">
                  <c:v>120</c:v>
                </c:pt>
                <c:pt idx="16">
                  <c:v>136</c:v>
                </c:pt>
                <c:pt idx="17">
                  <c:v>162</c:v>
                </c:pt>
                <c:pt idx="18">
                  <c:v>175</c:v>
                </c:pt>
                <c:pt idx="19">
                  <c:v>172</c:v>
                </c:pt>
                <c:pt idx="20">
                  <c:v>246</c:v>
                </c:pt>
                <c:pt idx="21">
                  <c:v>270</c:v>
                </c:pt>
                <c:pt idx="22">
                  <c:v>296</c:v>
                </c:pt>
                <c:pt idx="23">
                  <c:v>302</c:v>
                </c:pt>
                <c:pt idx="24">
                  <c:v>323</c:v>
                </c:pt>
                <c:pt idx="25">
                  <c:v>321</c:v>
                </c:pt>
                <c:pt idx="26">
                  <c:v>423</c:v>
                </c:pt>
                <c:pt idx="27">
                  <c:v>469</c:v>
                </c:pt>
                <c:pt idx="28">
                  <c:v>493</c:v>
                </c:pt>
                <c:pt idx="29">
                  <c:v>597</c:v>
                </c:pt>
                <c:pt idx="30">
                  <c:v>654</c:v>
                </c:pt>
                <c:pt idx="31">
                  <c:v>702</c:v>
                </c:pt>
                <c:pt idx="32">
                  <c:v>717</c:v>
                </c:pt>
                <c:pt idx="33">
                  <c:v>856</c:v>
                </c:pt>
                <c:pt idx="34">
                  <c:v>869</c:v>
                </c:pt>
                <c:pt idx="35">
                  <c:v>939</c:v>
                </c:pt>
                <c:pt idx="36">
                  <c:v>925</c:v>
                </c:pt>
                <c:pt idx="37">
                  <c:v>944</c:v>
                </c:pt>
                <c:pt idx="38">
                  <c:v>964</c:v>
                </c:pt>
                <c:pt idx="39">
                  <c:v>984</c:v>
                </c:pt>
                <c:pt idx="40">
                  <c:v>1004</c:v>
                </c:pt>
                <c:pt idx="41">
                  <c:v>1025</c:v>
                </c:pt>
                <c:pt idx="42">
                  <c:v>1046</c:v>
                </c:pt>
                <c:pt idx="43">
                  <c:v>1067</c:v>
                </c:pt>
                <c:pt idx="44">
                  <c:v>1089</c:v>
                </c:pt>
                <c:pt idx="45">
                  <c:v>1111</c:v>
                </c:pt>
                <c:pt idx="46">
                  <c:v>1134</c:v>
                </c:pt>
                <c:pt idx="47">
                  <c:v>1157</c:v>
                </c:pt>
                <c:pt idx="48">
                  <c:v>1180</c:v>
                </c:pt>
                <c:pt idx="49">
                  <c:v>1204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'13_16'!$A$86</c:f>
              <c:strCache>
                <c:ptCount val="1"/>
                <c:pt idx="0">
                  <c:v>K19 C25 250 MW (13)</c:v>
                </c:pt>
              </c:strCache>
            </c:strRef>
          </c:tx>
          <c:marker>
            <c:symbol val="none"/>
          </c:marker>
          <c:cat>
            <c:numRef>
              <c:f>'13_16'!$C$101:$AZ$101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'13_16'!$C$86:$AZ$86</c:f>
              <c:numCache>
                <c:formatCode>General</c:formatCode>
                <c:ptCount val="50"/>
                <c:pt idx="0">
                  <c:v>0</c:v>
                </c:pt>
                <c:pt idx="1">
                  <c:v>23</c:v>
                </c:pt>
                <c:pt idx="2">
                  <c:v>24</c:v>
                </c:pt>
                <c:pt idx="3">
                  <c:v>35</c:v>
                </c:pt>
                <c:pt idx="4">
                  <c:v>48</c:v>
                </c:pt>
                <c:pt idx="5">
                  <c:v>56</c:v>
                </c:pt>
                <c:pt idx="6">
                  <c:v>65</c:v>
                </c:pt>
                <c:pt idx="7">
                  <c:v>69</c:v>
                </c:pt>
                <c:pt idx="8">
                  <c:v>66</c:v>
                </c:pt>
                <c:pt idx="9">
                  <c:v>77</c:v>
                </c:pt>
                <c:pt idx="10">
                  <c:v>87</c:v>
                </c:pt>
                <c:pt idx="11">
                  <c:v>101</c:v>
                </c:pt>
                <c:pt idx="12">
                  <c:v>120</c:v>
                </c:pt>
                <c:pt idx="13">
                  <c:v>75</c:v>
                </c:pt>
                <c:pt idx="14">
                  <c:v>73</c:v>
                </c:pt>
                <c:pt idx="15">
                  <c:v>80</c:v>
                </c:pt>
                <c:pt idx="16">
                  <c:v>88</c:v>
                </c:pt>
                <c:pt idx="17">
                  <c:v>94</c:v>
                </c:pt>
                <c:pt idx="18">
                  <c:v>99</c:v>
                </c:pt>
                <c:pt idx="19">
                  <c:v>107</c:v>
                </c:pt>
                <c:pt idx="20">
                  <c:v>115</c:v>
                </c:pt>
                <c:pt idx="21">
                  <c:v>122</c:v>
                </c:pt>
                <c:pt idx="22">
                  <c:v>131</c:v>
                </c:pt>
                <c:pt idx="23">
                  <c:v>133</c:v>
                </c:pt>
                <c:pt idx="24">
                  <c:v>141</c:v>
                </c:pt>
                <c:pt idx="25">
                  <c:v>150</c:v>
                </c:pt>
                <c:pt idx="26">
                  <c:v>160</c:v>
                </c:pt>
                <c:pt idx="27">
                  <c:v>183</c:v>
                </c:pt>
                <c:pt idx="28">
                  <c:v>220</c:v>
                </c:pt>
                <c:pt idx="29">
                  <c:v>242</c:v>
                </c:pt>
                <c:pt idx="30">
                  <c:v>263</c:v>
                </c:pt>
                <c:pt idx="31">
                  <c:v>286</c:v>
                </c:pt>
                <c:pt idx="32">
                  <c:v>331</c:v>
                </c:pt>
                <c:pt idx="33">
                  <c:v>361</c:v>
                </c:pt>
                <c:pt idx="34">
                  <c:v>403</c:v>
                </c:pt>
                <c:pt idx="35">
                  <c:v>439</c:v>
                </c:pt>
                <c:pt idx="36">
                  <c:v>421</c:v>
                </c:pt>
                <c:pt idx="37">
                  <c:v>431</c:v>
                </c:pt>
                <c:pt idx="38">
                  <c:v>441</c:v>
                </c:pt>
                <c:pt idx="39">
                  <c:v>452</c:v>
                </c:pt>
                <c:pt idx="40">
                  <c:v>462</c:v>
                </c:pt>
                <c:pt idx="41">
                  <c:v>473</c:v>
                </c:pt>
                <c:pt idx="42">
                  <c:v>484</c:v>
                </c:pt>
                <c:pt idx="43">
                  <c:v>496</c:v>
                </c:pt>
                <c:pt idx="44">
                  <c:v>507</c:v>
                </c:pt>
                <c:pt idx="45">
                  <c:v>519</c:v>
                </c:pt>
                <c:pt idx="46">
                  <c:v>531</c:v>
                </c:pt>
                <c:pt idx="47">
                  <c:v>543</c:v>
                </c:pt>
                <c:pt idx="48">
                  <c:v>555</c:v>
                </c:pt>
                <c:pt idx="49">
                  <c:v>568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'13_16'!$A$87</c:f>
              <c:strCache>
                <c:ptCount val="1"/>
                <c:pt idx="0">
                  <c:v>K19 Sales C25 750MW (Preferred)</c:v>
                </c:pt>
              </c:strCache>
            </c:strRef>
          </c:tx>
          <c:marker>
            <c:symbol val="none"/>
          </c:marker>
          <c:cat>
            <c:numRef>
              <c:f>'13_16'!$C$101:$AZ$101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'13_16'!$C$87:$AZ$87</c:f>
              <c:numCache>
                <c:formatCode>General</c:formatCode>
                <c:ptCount val="50"/>
                <c:pt idx="0">
                  <c:v>0</c:v>
                </c:pt>
                <c:pt idx="1">
                  <c:v>23</c:v>
                </c:pt>
                <c:pt idx="2">
                  <c:v>24</c:v>
                </c:pt>
                <c:pt idx="3">
                  <c:v>35</c:v>
                </c:pt>
                <c:pt idx="4">
                  <c:v>48</c:v>
                </c:pt>
                <c:pt idx="5">
                  <c:v>57</c:v>
                </c:pt>
                <c:pt idx="6">
                  <c:v>62</c:v>
                </c:pt>
                <c:pt idx="7">
                  <c:v>64</c:v>
                </c:pt>
                <c:pt idx="8">
                  <c:v>79</c:v>
                </c:pt>
                <c:pt idx="9">
                  <c:v>96</c:v>
                </c:pt>
                <c:pt idx="10">
                  <c:v>104</c:v>
                </c:pt>
                <c:pt idx="11">
                  <c:v>113</c:v>
                </c:pt>
                <c:pt idx="12">
                  <c:v>127</c:v>
                </c:pt>
                <c:pt idx="13">
                  <c:v>90</c:v>
                </c:pt>
                <c:pt idx="14">
                  <c:v>95</c:v>
                </c:pt>
                <c:pt idx="15">
                  <c:v>113</c:v>
                </c:pt>
                <c:pt idx="16">
                  <c:v>123</c:v>
                </c:pt>
                <c:pt idx="17">
                  <c:v>132</c:v>
                </c:pt>
                <c:pt idx="18">
                  <c:v>139</c:v>
                </c:pt>
                <c:pt idx="19">
                  <c:v>149</c:v>
                </c:pt>
                <c:pt idx="20">
                  <c:v>159</c:v>
                </c:pt>
                <c:pt idx="21">
                  <c:v>169</c:v>
                </c:pt>
                <c:pt idx="22">
                  <c:v>181</c:v>
                </c:pt>
                <c:pt idx="23">
                  <c:v>182</c:v>
                </c:pt>
                <c:pt idx="24">
                  <c:v>166</c:v>
                </c:pt>
                <c:pt idx="25">
                  <c:v>174</c:v>
                </c:pt>
                <c:pt idx="26">
                  <c:v>187</c:v>
                </c:pt>
                <c:pt idx="27">
                  <c:v>212</c:v>
                </c:pt>
                <c:pt idx="28">
                  <c:v>233</c:v>
                </c:pt>
                <c:pt idx="29">
                  <c:v>269</c:v>
                </c:pt>
                <c:pt idx="30">
                  <c:v>293</c:v>
                </c:pt>
                <c:pt idx="31">
                  <c:v>319</c:v>
                </c:pt>
                <c:pt idx="32">
                  <c:v>353</c:v>
                </c:pt>
                <c:pt idx="33">
                  <c:v>390</c:v>
                </c:pt>
                <c:pt idx="34">
                  <c:v>434</c:v>
                </c:pt>
                <c:pt idx="35">
                  <c:v>466</c:v>
                </c:pt>
                <c:pt idx="36">
                  <c:v>450</c:v>
                </c:pt>
                <c:pt idx="37">
                  <c:v>461</c:v>
                </c:pt>
                <c:pt idx="38">
                  <c:v>472</c:v>
                </c:pt>
                <c:pt idx="39">
                  <c:v>483</c:v>
                </c:pt>
                <c:pt idx="40">
                  <c:v>494</c:v>
                </c:pt>
                <c:pt idx="41">
                  <c:v>506</c:v>
                </c:pt>
                <c:pt idx="42">
                  <c:v>518</c:v>
                </c:pt>
                <c:pt idx="43">
                  <c:v>530</c:v>
                </c:pt>
                <c:pt idx="44">
                  <c:v>542</c:v>
                </c:pt>
                <c:pt idx="45">
                  <c:v>554</c:v>
                </c:pt>
                <c:pt idx="46">
                  <c:v>567</c:v>
                </c:pt>
                <c:pt idx="47">
                  <c:v>579</c:v>
                </c:pt>
                <c:pt idx="48">
                  <c:v>592</c:v>
                </c:pt>
                <c:pt idx="49">
                  <c:v>606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'13_16'!$A$88</c:f>
              <c:strCache>
                <c:ptCount val="1"/>
                <c:pt idx="0">
                  <c:v>K19 Imp C31 750 MW (12)</c:v>
                </c:pt>
              </c:strCache>
            </c:strRef>
          </c:tx>
          <c:marker>
            <c:symbol val="none"/>
          </c:marker>
          <c:cat>
            <c:numRef>
              <c:f>'13_16'!$C$101:$AZ$101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'13_16'!$C$88:$AZ$88</c:f>
              <c:numCache>
                <c:formatCode>General</c:formatCode>
                <c:ptCount val="50"/>
                <c:pt idx="0">
                  <c:v>0</c:v>
                </c:pt>
                <c:pt idx="1">
                  <c:v>23</c:v>
                </c:pt>
                <c:pt idx="2">
                  <c:v>24</c:v>
                </c:pt>
                <c:pt idx="3">
                  <c:v>35</c:v>
                </c:pt>
                <c:pt idx="4">
                  <c:v>48</c:v>
                </c:pt>
                <c:pt idx="5">
                  <c:v>56</c:v>
                </c:pt>
                <c:pt idx="6">
                  <c:v>62</c:v>
                </c:pt>
                <c:pt idx="7">
                  <c:v>64</c:v>
                </c:pt>
                <c:pt idx="8">
                  <c:v>79</c:v>
                </c:pt>
                <c:pt idx="9">
                  <c:v>96</c:v>
                </c:pt>
                <c:pt idx="10">
                  <c:v>103</c:v>
                </c:pt>
                <c:pt idx="11">
                  <c:v>115</c:v>
                </c:pt>
                <c:pt idx="12">
                  <c:v>131</c:v>
                </c:pt>
                <c:pt idx="13">
                  <c:v>119</c:v>
                </c:pt>
                <c:pt idx="14">
                  <c:v>141</c:v>
                </c:pt>
                <c:pt idx="15">
                  <c:v>143</c:v>
                </c:pt>
                <c:pt idx="16">
                  <c:v>167</c:v>
                </c:pt>
                <c:pt idx="17">
                  <c:v>195</c:v>
                </c:pt>
                <c:pt idx="18">
                  <c:v>220</c:v>
                </c:pt>
                <c:pt idx="19">
                  <c:v>131</c:v>
                </c:pt>
                <c:pt idx="20">
                  <c:v>130</c:v>
                </c:pt>
                <c:pt idx="21">
                  <c:v>159</c:v>
                </c:pt>
                <c:pt idx="22">
                  <c:v>170</c:v>
                </c:pt>
                <c:pt idx="23">
                  <c:v>153</c:v>
                </c:pt>
                <c:pt idx="24">
                  <c:v>162</c:v>
                </c:pt>
                <c:pt idx="25">
                  <c:v>173</c:v>
                </c:pt>
                <c:pt idx="26">
                  <c:v>186</c:v>
                </c:pt>
                <c:pt idx="27">
                  <c:v>210</c:v>
                </c:pt>
                <c:pt idx="28">
                  <c:v>232</c:v>
                </c:pt>
                <c:pt idx="29">
                  <c:v>268</c:v>
                </c:pt>
                <c:pt idx="30">
                  <c:v>293</c:v>
                </c:pt>
                <c:pt idx="31">
                  <c:v>317</c:v>
                </c:pt>
                <c:pt idx="32">
                  <c:v>352</c:v>
                </c:pt>
                <c:pt idx="33">
                  <c:v>389</c:v>
                </c:pt>
                <c:pt idx="34">
                  <c:v>433</c:v>
                </c:pt>
                <c:pt idx="35">
                  <c:v>465</c:v>
                </c:pt>
                <c:pt idx="36">
                  <c:v>450</c:v>
                </c:pt>
                <c:pt idx="37">
                  <c:v>460</c:v>
                </c:pt>
                <c:pt idx="38">
                  <c:v>471</c:v>
                </c:pt>
                <c:pt idx="39">
                  <c:v>482</c:v>
                </c:pt>
                <c:pt idx="40">
                  <c:v>494</c:v>
                </c:pt>
                <c:pt idx="41">
                  <c:v>505</c:v>
                </c:pt>
                <c:pt idx="42">
                  <c:v>517</c:v>
                </c:pt>
                <c:pt idx="43">
                  <c:v>529</c:v>
                </c:pt>
                <c:pt idx="44">
                  <c:v>541</c:v>
                </c:pt>
                <c:pt idx="45">
                  <c:v>553</c:v>
                </c:pt>
                <c:pt idx="46">
                  <c:v>566</c:v>
                </c:pt>
                <c:pt idx="47">
                  <c:v>578</c:v>
                </c:pt>
                <c:pt idx="48">
                  <c:v>591</c:v>
                </c:pt>
                <c:pt idx="49">
                  <c:v>605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'13_16'!$A$89</c:f>
              <c:strCache>
                <c:ptCount val="1"/>
                <c:pt idx="0">
                  <c:v>K19 Imp Gas 750 MW (6)</c:v>
                </c:pt>
              </c:strCache>
            </c:strRef>
          </c:tx>
          <c:marker>
            <c:symbol val="none"/>
          </c:marker>
          <c:cat>
            <c:numRef>
              <c:f>'13_16'!$C$101:$AZ$101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'13_16'!$C$89:$AZ$89</c:f>
              <c:numCache>
                <c:formatCode>General</c:formatCode>
                <c:ptCount val="50"/>
                <c:pt idx="0">
                  <c:v>0</c:v>
                </c:pt>
                <c:pt idx="1">
                  <c:v>23</c:v>
                </c:pt>
                <c:pt idx="2">
                  <c:v>24</c:v>
                </c:pt>
                <c:pt idx="3">
                  <c:v>35</c:v>
                </c:pt>
                <c:pt idx="4">
                  <c:v>48</c:v>
                </c:pt>
                <c:pt idx="5">
                  <c:v>56</c:v>
                </c:pt>
                <c:pt idx="6">
                  <c:v>62</c:v>
                </c:pt>
                <c:pt idx="7">
                  <c:v>64</c:v>
                </c:pt>
                <c:pt idx="8">
                  <c:v>79</c:v>
                </c:pt>
                <c:pt idx="9">
                  <c:v>96</c:v>
                </c:pt>
                <c:pt idx="10">
                  <c:v>103</c:v>
                </c:pt>
                <c:pt idx="11">
                  <c:v>115</c:v>
                </c:pt>
                <c:pt idx="12">
                  <c:v>130</c:v>
                </c:pt>
                <c:pt idx="13">
                  <c:v>119</c:v>
                </c:pt>
                <c:pt idx="14">
                  <c:v>143</c:v>
                </c:pt>
                <c:pt idx="15">
                  <c:v>144</c:v>
                </c:pt>
                <c:pt idx="16">
                  <c:v>169</c:v>
                </c:pt>
                <c:pt idx="17">
                  <c:v>194</c:v>
                </c:pt>
                <c:pt idx="18">
                  <c:v>211</c:v>
                </c:pt>
                <c:pt idx="19">
                  <c:v>199</c:v>
                </c:pt>
                <c:pt idx="20">
                  <c:v>225</c:v>
                </c:pt>
                <c:pt idx="21">
                  <c:v>247</c:v>
                </c:pt>
                <c:pt idx="22">
                  <c:v>270</c:v>
                </c:pt>
                <c:pt idx="23">
                  <c:v>268</c:v>
                </c:pt>
                <c:pt idx="24">
                  <c:v>288</c:v>
                </c:pt>
                <c:pt idx="25">
                  <c:v>314</c:v>
                </c:pt>
                <c:pt idx="26">
                  <c:v>328</c:v>
                </c:pt>
                <c:pt idx="27">
                  <c:v>452</c:v>
                </c:pt>
                <c:pt idx="28">
                  <c:v>495</c:v>
                </c:pt>
                <c:pt idx="29">
                  <c:v>535</c:v>
                </c:pt>
                <c:pt idx="30">
                  <c:v>579</c:v>
                </c:pt>
                <c:pt idx="31">
                  <c:v>622</c:v>
                </c:pt>
                <c:pt idx="32">
                  <c:v>640</c:v>
                </c:pt>
                <c:pt idx="33">
                  <c:v>783</c:v>
                </c:pt>
                <c:pt idx="34">
                  <c:v>833</c:v>
                </c:pt>
                <c:pt idx="35">
                  <c:v>883</c:v>
                </c:pt>
                <c:pt idx="36">
                  <c:v>868</c:v>
                </c:pt>
                <c:pt idx="37">
                  <c:v>887</c:v>
                </c:pt>
                <c:pt idx="38">
                  <c:v>905</c:v>
                </c:pt>
                <c:pt idx="39">
                  <c:v>924</c:v>
                </c:pt>
                <c:pt idx="40">
                  <c:v>943</c:v>
                </c:pt>
                <c:pt idx="41">
                  <c:v>963</c:v>
                </c:pt>
                <c:pt idx="42">
                  <c:v>983</c:v>
                </c:pt>
                <c:pt idx="43">
                  <c:v>1003</c:v>
                </c:pt>
                <c:pt idx="44">
                  <c:v>1024</c:v>
                </c:pt>
                <c:pt idx="45">
                  <c:v>1045</c:v>
                </c:pt>
                <c:pt idx="46">
                  <c:v>1066</c:v>
                </c:pt>
                <c:pt idx="47">
                  <c:v>1088</c:v>
                </c:pt>
                <c:pt idx="48">
                  <c:v>1110</c:v>
                </c:pt>
                <c:pt idx="49">
                  <c:v>1133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718144"/>
        <c:axId val="409736320"/>
      </c:lineChart>
      <c:catAx>
        <c:axId val="40971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9736320"/>
        <c:crosses val="autoZero"/>
        <c:auto val="1"/>
        <c:lblAlgn val="ctr"/>
        <c:lblOffset val="100"/>
        <c:noMultiLvlLbl val="0"/>
      </c:catAx>
      <c:valAx>
        <c:axId val="4097363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Million $</a:t>
                </a:r>
              </a:p>
            </c:rich>
          </c:tx>
          <c:overlay val="0"/>
        </c:title>
        <c:numFmt formatCode="&quot;$&quot;#,##0" sourceLinked="0"/>
        <c:majorTickMark val="out"/>
        <c:minorTickMark val="none"/>
        <c:tickLblPos val="nextTo"/>
        <c:crossAx val="4097181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0</xdr:rowOff>
    </xdr:from>
    <xdr:to>
      <xdr:col>8</xdr:col>
      <xdr:colOff>238125</xdr:colOff>
      <xdr:row>24</xdr:row>
      <xdr:rowOff>28575</xdr:rowOff>
    </xdr:to>
    <xdr:sp macro="" textlink="">
      <xdr:nvSpPr>
        <xdr:cNvPr id="2" name="TextBox 1"/>
        <xdr:cNvSpPr txBox="1"/>
      </xdr:nvSpPr>
      <xdr:spPr>
        <a:xfrm>
          <a:off x="542925" y="381000"/>
          <a:ext cx="4572000" cy="421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Capra Associates</a:t>
          </a:r>
          <a:endParaRPr lang="en-US">
            <a:effectLst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Technical Appendix 10A: Financial Analysis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>
            <a:effectLst/>
          </a:endParaRPr>
        </a:p>
        <a:p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Workbook Name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“La Capra Assoc – Tech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App 10 Figures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.xlsx”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>
            <a:effectLst/>
          </a:endParaRPr>
        </a:p>
        <a:p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Overview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all tables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figures included in Technical Appendix 10A including, where applicable, source data and calculations.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Some Figures refer to La Capra Associates models (also produced).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worksheet named "TA-10A Figures" incluides a directory of the figures for the report.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523875" y="1114425"/>
    <xdr:ext cx="7428442" cy="4391025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0.44195</cdr:x>
      <cdr:y>0.03538</cdr:y>
    </cdr:from>
    <cdr:to>
      <cdr:x>0.69781</cdr:x>
      <cdr:y>0.10109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20583" y="222250"/>
          <a:ext cx="2211917" cy="412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133350" y="1200150"/>
    <xdr:ext cx="6657975" cy="40767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0.44195</cdr:x>
      <cdr:y>0.03538</cdr:y>
    </cdr:from>
    <cdr:to>
      <cdr:x>0.69781</cdr:x>
      <cdr:y>0.10109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20583" y="222250"/>
          <a:ext cx="2211917" cy="412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161925</xdr:colOff>
      <xdr:row>14</xdr:row>
      <xdr:rowOff>123825</xdr:rowOff>
    </xdr:from>
    <xdr:to>
      <xdr:col>19</xdr:col>
      <xdr:colOff>342900</xdr:colOff>
      <xdr:row>35</xdr:row>
      <xdr:rowOff>85725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504825</xdr:colOff>
      <xdr:row>3</xdr:row>
      <xdr:rowOff>95250</xdr:rowOff>
    </xdr:from>
    <xdr:to>
      <xdr:col>29</xdr:col>
      <xdr:colOff>533401</xdr:colOff>
      <xdr:row>26</xdr:row>
      <xdr:rowOff>114300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342900</xdr:colOff>
      <xdr:row>29</xdr:row>
      <xdr:rowOff>47625</xdr:rowOff>
    </xdr:from>
    <xdr:to>
      <xdr:col>20</xdr:col>
      <xdr:colOff>371476</xdr:colOff>
      <xdr:row>53</xdr:row>
      <xdr:rowOff>9525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104775</xdr:colOff>
      <xdr:row>29</xdr:row>
      <xdr:rowOff>28576</xdr:rowOff>
    </xdr:from>
    <xdr:to>
      <xdr:col>30</xdr:col>
      <xdr:colOff>133350</xdr:colOff>
      <xdr:row>53</xdr:row>
      <xdr:rowOff>1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180975</xdr:colOff>
      <xdr:row>3</xdr:row>
      <xdr:rowOff>104775</xdr:rowOff>
    </xdr:from>
    <xdr:to>
      <xdr:col>20</xdr:col>
      <xdr:colOff>209551</xdr:colOff>
      <xdr:row>26</xdr:row>
      <xdr:rowOff>123825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323850</xdr:colOff>
      <xdr:row>47</xdr:row>
      <xdr:rowOff>138112</xdr:rowOff>
    </xdr:from>
    <xdr:to>
      <xdr:col>6</xdr:col>
      <xdr:colOff>590550</xdr:colOff>
      <xdr:row>62</xdr:row>
      <xdr:rowOff>180976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428624</xdr:colOff>
      <xdr:row>67</xdr:row>
      <xdr:rowOff>14287</xdr:rowOff>
    </xdr:from>
    <xdr:to>
      <xdr:col>6</xdr:col>
      <xdr:colOff>561975</xdr:colOff>
      <xdr:row>82</xdr:row>
      <xdr:rowOff>161925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0.5095</cdr:x>
      <cdr:y>0.11848</cdr:y>
    </cdr:from>
    <cdr:to>
      <cdr:x>0.5095</cdr:x>
      <cdr:y>0.69668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2809875" y="476250"/>
          <a:ext cx="0" cy="232410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2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0.46805</cdr:x>
      <cdr:y>0.03463</cdr:y>
    </cdr:from>
    <cdr:to>
      <cdr:x>0.46978</cdr:x>
      <cdr:y>0.79004</cdr:y>
    </cdr:to>
    <cdr:cxnSp macro="">
      <cdr:nvCxnSpPr>
        <cdr:cNvPr id="2" name="Straight Connector 2"/>
        <cdr:cNvCxnSpPr/>
      </cdr:nvCxnSpPr>
      <cdr:spPr>
        <a:xfrm xmlns:a="http://schemas.openxmlformats.org/drawingml/2006/main">
          <a:off x="2581275" y="152400"/>
          <a:ext cx="9525" cy="332422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2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0.45078</cdr:x>
      <cdr:y>0.05613</cdr:y>
    </cdr:from>
    <cdr:to>
      <cdr:x>0.45078</cdr:x>
      <cdr:y>0.8018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2486025" y="257175"/>
          <a:ext cx="16" cy="3416292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2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0.47841</cdr:x>
      <cdr:y>0.08921</cdr:y>
    </cdr:from>
    <cdr:to>
      <cdr:x>0.47841</cdr:x>
      <cdr:y>0.84451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>
          <a:off x="2638419" y="409574"/>
          <a:ext cx="6" cy="3467614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2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0.46805</cdr:x>
      <cdr:y>0.03463</cdr:y>
    </cdr:from>
    <cdr:to>
      <cdr:x>0.46978</cdr:x>
      <cdr:y>0.79004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2581275" y="152400"/>
          <a:ext cx="9525" cy="332422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2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295274</xdr:colOff>
      <xdr:row>8</xdr:row>
      <xdr:rowOff>176211</xdr:rowOff>
    </xdr:from>
    <xdr:to>
      <xdr:col>16</xdr:col>
      <xdr:colOff>323849</xdr:colOff>
      <xdr:row>30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3</xdr:row>
      <xdr:rowOff>71437</xdr:rowOff>
    </xdr:from>
    <xdr:to>
      <xdr:col>12</xdr:col>
      <xdr:colOff>9525</xdr:colOff>
      <xdr:row>19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619124</xdr:colOff>
      <xdr:row>16</xdr:row>
      <xdr:rowOff>166686</xdr:rowOff>
    </xdr:from>
    <xdr:to>
      <xdr:col>16</xdr:col>
      <xdr:colOff>57149</xdr:colOff>
      <xdr:row>33</xdr:row>
      <xdr:rowOff>114299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1247775</xdr:colOff>
      <xdr:row>113</xdr:row>
      <xdr:rowOff>42862</xdr:rowOff>
    </xdr:from>
    <xdr:to>
      <xdr:col>6</xdr:col>
      <xdr:colOff>276225</xdr:colOff>
      <xdr:row>131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113</xdr:row>
      <xdr:rowOff>0</xdr:rowOff>
    </xdr:from>
    <xdr:to>
      <xdr:col>16</xdr:col>
      <xdr:colOff>171450</xdr:colOff>
      <xdr:row>130</xdr:row>
      <xdr:rowOff>185738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113</xdr:row>
      <xdr:rowOff>0</xdr:rowOff>
    </xdr:from>
    <xdr:to>
      <xdr:col>26</xdr:col>
      <xdr:colOff>171450</xdr:colOff>
      <xdr:row>130</xdr:row>
      <xdr:rowOff>185738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0</xdr:colOff>
      <xdr:row>113</xdr:row>
      <xdr:rowOff>0</xdr:rowOff>
    </xdr:from>
    <xdr:to>
      <xdr:col>36</xdr:col>
      <xdr:colOff>171450</xdr:colOff>
      <xdr:row>130</xdr:row>
      <xdr:rowOff>185738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</xdr:col>
      <xdr:colOff>0</xdr:colOff>
      <xdr:row>113</xdr:row>
      <xdr:rowOff>0</xdr:rowOff>
    </xdr:from>
    <xdr:to>
      <xdr:col>46</xdr:col>
      <xdr:colOff>171450</xdr:colOff>
      <xdr:row>130</xdr:row>
      <xdr:rowOff>185738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47</xdr:col>
      <xdr:colOff>0</xdr:colOff>
      <xdr:row>113</xdr:row>
      <xdr:rowOff>0</xdr:rowOff>
    </xdr:from>
    <xdr:to>
      <xdr:col>55</xdr:col>
      <xdr:colOff>171450</xdr:colOff>
      <xdr:row>130</xdr:row>
      <xdr:rowOff>185738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55</xdr:col>
      <xdr:colOff>561975</xdr:colOff>
      <xdr:row>113</xdr:row>
      <xdr:rowOff>0</xdr:rowOff>
    </xdr:from>
    <xdr:to>
      <xdr:col>64</xdr:col>
      <xdr:colOff>123825</xdr:colOff>
      <xdr:row>130</xdr:row>
      <xdr:rowOff>185738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28575</xdr:colOff>
      <xdr:row>0</xdr:row>
      <xdr:rowOff>9524</xdr:rowOff>
    </xdr:from>
    <xdr:to>
      <xdr:col>9</xdr:col>
      <xdr:colOff>28575</xdr:colOff>
      <xdr:row>21</xdr:row>
      <xdr:rowOff>47625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495300</xdr:colOff>
      <xdr:row>0</xdr:row>
      <xdr:rowOff>9525</xdr:rowOff>
    </xdr:from>
    <xdr:to>
      <xdr:col>20</xdr:col>
      <xdr:colOff>95250</xdr:colOff>
      <xdr:row>20</xdr:row>
      <xdr:rowOff>123825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12</xdr:row>
      <xdr:rowOff>0</xdr:rowOff>
    </xdr:from>
    <xdr:to>
      <xdr:col>11</xdr:col>
      <xdr:colOff>19050</xdr:colOff>
      <xdr:row>27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</xdr:row>
      <xdr:rowOff>133350</xdr:rowOff>
    </xdr:from>
    <xdr:to>
      <xdr:col>7</xdr:col>
      <xdr:colOff>314325</xdr:colOff>
      <xdr:row>25</xdr:row>
      <xdr:rowOff>138113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18</xdr:col>
      <xdr:colOff>457200</xdr:colOff>
      <xdr:row>26</xdr:row>
      <xdr:rowOff>4763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2</xdr:row>
      <xdr:rowOff>0</xdr:rowOff>
    </xdr:from>
    <xdr:to>
      <xdr:col>30</xdr:col>
      <xdr:colOff>457200</xdr:colOff>
      <xdr:row>26</xdr:row>
      <xdr:rowOff>4763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323849</xdr:colOff>
      <xdr:row>69</xdr:row>
      <xdr:rowOff>76200</xdr:rowOff>
    </xdr:from>
    <xdr:to>
      <xdr:col>14</xdr:col>
      <xdr:colOff>447675</xdr:colOff>
      <xdr:row>89</xdr:row>
      <xdr:rowOff>66675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14</xdr:row>
      <xdr:rowOff>38099</xdr:rowOff>
    </xdr:from>
    <xdr:to>
      <xdr:col>15</xdr:col>
      <xdr:colOff>504825</xdr:colOff>
      <xdr:row>37</xdr:row>
      <xdr:rowOff>85724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2" displayName="Table2" ref="A1:C38" totalsRowShown="0" headerRowDxfId="3">
  <tableColumns count="3">
    <tableColumn id="1" name="Figure No." dataDxfId="2"/>
    <tableColumn id="2" name="Description" dataDxfId="1"/>
    <tableColumn id="3" name="Report Page #" dataDxfId="0"/>
  </tableColumns>
  <tableStyleInfo name="TableStyleDark8" showFirstColumn="0" showLastColumn="0" showRowStripes="1" showColumnStripes="0"/>
</table>
</file>

<file path=xl/theme/_rels/themeOverrid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LCA">
      <a:dk1>
        <a:sysClr val="windowText" lastClr="000000"/>
      </a:dk1>
      <a:lt1>
        <a:sysClr val="window" lastClr="FFFFFF"/>
      </a:lt1>
      <a:dk2>
        <a:srgbClr val="303030"/>
      </a:dk2>
      <a:lt2>
        <a:srgbClr val="DEDEE0"/>
      </a:lt2>
      <a:accent1>
        <a:srgbClr val="990033"/>
      </a:accent1>
      <a:accent2>
        <a:srgbClr val="6E9FD0"/>
      </a:accent2>
      <a:accent3>
        <a:srgbClr val="BFBFBF"/>
      </a:accent3>
      <a:accent4>
        <a:srgbClr val="000000"/>
      </a:accent4>
      <a:accent5>
        <a:srgbClr val="F2F2F2"/>
      </a:accent5>
      <a:accent6>
        <a:srgbClr val="333399"/>
      </a:accent6>
      <a:hlink>
        <a:srgbClr val="D26900"/>
      </a:hlink>
      <a:folHlink>
        <a:srgbClr val="D8924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CA">
    <a:dk1>
      <a:sysClr val="windowText" lastClr="000000"/>
    </a:dk1>
    <a:lt1>
      <a:sysClr val="window" lastClr="FFFFFF"/>
    </a:lt1>
    <a:dk2>
      <a:srgbClr val="303030"/>
    </a:dk2>
    <a:lt2>
      <a:srgbClr val="DEDEE0"/>
    </a:lt2>
    <a:accent1>
      <a:srgbClr val="990033"/>
    </a:accent1>
    <a:accent2>
      <a:srgbClr val="6E9FD0"/>
    </a:accent2>
    <a:accent3>
      <a:srgbClr val="BFBFBF"/>
    </a:accent3>
    <a:accent4>
      <a:srgbClr val="000000"/>
    </a:accent4>
    <a:accent5>
      <a:srgbClr val="F2F2F2"/>
    </a:accent5>
    <a:accent6>
      <a:srgbClr val="333399"/>
    </a:accent6>
    <a:hlink>
      <a:srgbClr val="D26900"/>
    </a:hlink>
    <a:folHlink>
      <a:srgbClr val="D89243"/>
    </a:folHlink>
  </a:clrScheme>
  <a:fontScheme name="Example">
    <a:majorFont>
      <a:latin typeface="Arial Black"/>
      <a:ea typeface=""/>
      <a:cs typeface=""/>
    </a:majorFont>
    <a:minorFont>
      <a:latin typeface="Arial Narrow"/>
      <a:ea typeface=""/>
      <a:cs typeface=""/>
    </a:minorFont>
  </a:fontScheme>
  <a:fmtScheme name="Equity">
    <a: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tint val="30000"/>
              <a:satMod val="300000"/>
            </a:schemeClr>
            <a:schemeClr val="phClr">
              <a:tint val="40000"/>
              <a:satMod val="200000"/>
            </a:schemeClr>
          </a:duotone>
        </a:blip>
        <a:tile tx="0" ty="0" sx="70000" sy="70000" flip="none" algn="ctr"/>
      </a:blipFill>
      <a:blipFill>
        <a:blip xmlns:r="http://schemas.openxmlformats.org/officeDocument/2006/relationships" r:embed="rId1">
          <a:duotone>
            <a:schemeClr val="phClr">
              <a:shade val="22000"/>
              <a:satMod val="160000"/>
            </a:schemeClr>
            <a:schemeClr val="phClr">
              <a:shade val="45000"/>
              <a:satMod val="100000"/>
            </a:schemeClr>
          </a:duotone>
        </a:blip>
        <a:tile tx="0" ty="0" sx="65000" sy="65000" flip="none" algn="ctr"/>
      </a:blipFill>
    </a:fillStyleLst>
    <a:lnStyleLst>
      <a:ln w="9525" cap="flat" cmpd="sng" algn="ctr">
        <a:solidFill>
          <a:schemeClr val="phClr">
            <a:shade val="60000"/>
            <a:satMod val="110000"/>
          </a:schemeClr>
        </a:solidFill>
        <a:prstDash val="solid"/>
      </a:ln>
      <a:ln w="127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50800" dist="50800" dir="5400000" algn="t" rotWithShape="0">
            <a:srgbClr val="000000">
              <a:alpha val="60000"/>
            </a:srgbClr>
          </a:outerShdw>
        </a:effectLst>
        <a:scene3d>
          <a:camera prst="isometricBottomUp" fov="0">
            <a:rot lat="0" lon="0" rev="0"/>
          </a:camera>
          <a:lightRig rig="soft" dir="b">
            <a:rot lat="0" lon="0" rev="9000000"/>
          </a:lightRig>
        </a:scene3d>
        <a:sp3d contourW="35000" prstMaterial="matte">
          <a:bevelT w="45000" h="38100" prst="convex"/>
          <a:contourClr>
            <a:schemeClr val="phClr">
              <a:tint val="10000"/>
              <a:satMod val="13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40000"/>
              <a:satMod val="165000"/>
            </a:schemeClr>
          </a:gs>
          <a:gs pos="50000">
            <a:schemeClr val="phClr">
              <a:shade val="80000"/>
              <a:satMod val="155000"/>
            </a:schemeClr>
          </a:gs>
          <a:gs pos="100000">
            <a:schemeClr val="phClr">
              <a:tint val="95000"/>
              <a:satMod val="200000"/>
            </a:schemeClr>
          </a:gs>
        </a:gsLst>
        <a:lin ang="16200000" scaled="1"/>
      </a:gradFill>
      <a:blipFill>
        <a:blip xmlns:r="http://schemas.openxmlformats.org/officeDocument/2006/relationships" r:embed="rId1">
          <a:duotone>
            <a:schemeClr val="phClr">
              <a:tint val="95000"/>
              <a:satMod val="200000"/>
            </a:schemeClr>
            <a:schemeClr val="phClr">
              <a:shade val="80000"/>
              <a:satMod val="100000"/>
            </a:schemeClr>
          </a:duotone>
        </a:blip>
        <a:tile tx="0" ty="0" sx="55000" sy="55000" flip="none" algn="tl"/>
      </a:blipFill>
    </a:bgFillStyleLst>
  </a:fmtScheme>
</a:themeOverride>
</file>

<file path=xl/theme/themeOverride10.xml><?xml version="1.0" encoding="utf-8"?>
<a:themeOverride xmlns:a="http://schemas.openxmlformats.org/drawingml/2006/main">
  <a:clrScheme name="LCA">
    <a:dk1>
      <a:sysClr val="windowText" lastClr="000000"/>
    </a:dk1>
    <a:lt1>
      <a:sysClr val="window" lastClr="FFFFFF"/>
    </a:lt1>
    <a:dk2>
      <a:srgbClr val="303030"/>
    </a:dk2>
    <a:lt2>
      <a:srgbClr val="DEDEE0"/>
    </a:lt2>
    <a:accent1>
      <a:srgbClr val="990033"/>
    </a:accent1>
    <a:accent2>
      <a:srgbClr val="6E9FD0"/>
    </a:accent2>
    <a:accent3>
      <a:srgbClr val="BFBFBF"/>
    </a:accent3>
    <a:accent4>
      <a:srgbClr val="000000"/>
    </a:accent4>
    <a:accent5>
      <a:srgbClr val="F2F2F2"/>
    </a:accent5>
    <a:accent6>
      <a:srgbClr val="333399"/>
    </a:accent6>
    <a:hlink>
      <a:srgbClr val="D26900"/>
    </a:hlink>
    <a:folHlink>
      <a:srgbClr val="D89243"/>
    </a:folHlink>
  </a:clrScheme>
  <a:fontScheme name="Example">
    <a:majorFont>
      <a:latin typeface="Arial Black"/>
      <a:ea typeface=""/>
      <a:cs typeface=""/>
    </a:majorFont>
    <a:minorFont>
      <a:latin typeface="Arial Narrow"/>
      <a:ea typeface=""/>
      <a:cs typeface=""/>
    </a:minorFont>
  </a:fontScheme>
  <a:fmtScheme name="Equity">
    <a: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tint val="30000"/>
              <a:satMod val="300000"/>
            </a:schemeClr>
            <a:schemeClr val="phClr">
              <a:tint val="40000"/>
              <a:satMod val="200000"/>
            </a:schemeClr>
          </a:duotone>
        </a:blip>
        <a:tile tx="0" ty="0" sx="70000" sy="70000" flip="none" algn="ctr"/>
      </a:blipFill>
      <a:blipFill>
        <a:blip xmlns:r="http://schemas.openxmlformats.org/officeDocument/2006/relationships" r:embed="rId1">
          <a:duotone>
            <a:schemeClr val="phClr">
              <a:shade val="22000"/>
              <a:satMod val="160000"/>
            </a:schemeClr>
            <a:schemeClr val="phClr">
              <a:shade val="45000"/>
              <a:satMod val="100000"/>
            </a:schemeClr>
          </a:duotone>
        </a:blip>
        <a:tile tx="0" ty="0" sx="65000" sy="65000" flip="none" algn="ctr"/>
      </a:blipFill>
    </a:fillStyleLst>
    <a:lnStyleLst>
      <a:ln w="9525" cap="flat" cmpd="sng" algn="ctr">
        <a:solidFill>
          <a:schemeClr val="phClr">
            <a:shade val="60000"/>
            <a:satMod val="110000"/>
          </a:schemeClr>
        </a:solidFill>
        <a:prstDash val="solid"/>
      </a:ln>
      <a:ln w="127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50800" dist="50800" dir="5400000" algn="t" rotWithShape="0">
            <a:srgbClr val="000000">
              <a:alpha val="60000"/>
            </a:srgbClr>
          </a:outerShdw>
        </a:effectLst>
        <a:scene3d>
          <a:camera prst="isometricBottomUp" fov="0">
            <a:rot lat="0" lon="0" rev="0"/>
          </a:camera>
          <a:lightRig rig="soft" dir="b">
            <a:rot lat="0" lon="0" rev="9000000"/>
          </a:lightRig>
        </a:scene3d>
        <a:sp3d contourW="35000" prstMaterial="matte">
          <a:bevelT w="45000" h="38100" prst="convex"/>
          <a:contourClr>
            <a:schemeClr val="phClr">
              <a:tint val="10000"/>
              <a:satMod val="13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40000"/>
              <a:satMod val="165000"/>
            </a:schemeClr>
          </a:gs>
          <a:gs pos="50000">
            <a:schemeClr val="phClr">
              <a:shade val="80000"/>
              <a:satMod val="155000"/>
            </a:schemeClr>
          </a:gs>
          <a:gs pos="100000">
            <a:schemeClr val="phClr">
              <a:tint val="95000"/>
              <a:satMod val="200000"/>
            </a:schemeClr>
          </a:gs>
        </a:gsLst>
        <a:lin ang="16200000" scaled="1"/>
      </a:gradFill>
      <a:blipFill>
        <a:blip xmlns:r="http://schemas.openxmlformats.org/officeDocument/2006/relationships" r:embed="rId1">
          <a:duotone>
            <a:schemeClr val="phClr">
              <a:tint val="95000"/>
              <a:satMod val="200000"/>
            </a:schemeClr>
            <a:schemeClr val="phClr">
              <a:shade val="80000"/>
              <a:satMod val="100000"/>
            </a:schemeClr>
          </a:duotone>
        </a:blip>
        <a:tile tx="0" ty="0" sx="55000" sy="55000" flip="none" algn="tl"/>
      </a:blipFill>
    </a:bgFillStyleLst>
  </a:fmtScheme>
</a:themeOverride>
</file>

<file path=xl/theme/themeOverride11.xml><?xml version="1.0" encoding="utf-8"?>
<a:themeOverride xmlns:a="http://schemas.openxmlformats.org/drawingml/2006/main">
  <a:clrScheme name="LCA">
    <a:dk1>
      <a:sysClr val="windowText" lastClr="000000"/>
    </a:dk1>
    <a:lt1>
      <a:sysClr val="window" lastClr="FFFFFF"/>
    </a:lt1>
    <a:dk2>
      <a:srgbClr val="303030"/>
    </a:dk2>
    <a:lt2>
      <a:srgbClr val="DEDEE0"/>
    </a:lt2>
    <a:accent1>
      <a:srgbClr val="990033"/>
    </a:accent1>
    <a:accent2>
      <a:srgbClr val="6E9FD0"/>
    </a:accent2>
    <a:accent3>
      <a:srgbClr val="BFBFBF"/>
    </a:accent3>
    <a:accent4>
      <a:srgbClr val="000000"/>
    </a:accent4>
    <a:accent5>
      <a:srgbClr val="F2F2F2"/>
    </a:accent5>
    <a:accent6>
      <a:srgbClr val="333399"/>
    </a:accent6>
    <a:hlink>
      <a:srgbClr val="D26900"/>
    </a:hlink>
    <a:folHlink>
      <a:srgbClr val="D89243"/>
    </a:folHlink>
  </a:clrScheme>
  <a:fontScheme name="Example">
    <a:majorFont>
      <a:latin typeface="Arial Black"/>
      <a:ea typeface=""/>
      <a:cs typeface=""/>
    </a:majorFont>
    <a:minorFont>
      <a:latin typeface="Arial Narrow"/>
      <a:ea typeface=""/>
      <a:cs typeface=""/>
    </a:minorFont>
  </a:fontScheme>
  <a:fmtScheme name="Equity">
    <a: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tint val="30000"/>
              <a:satMod val="300000"/>
            </a:schemeClr>
            <a:schemeClr val="phClr">
              <a:tint val="40000"/>
              <a:satMod val="200000"/>
            </a:schemeClr>
          </a:duotone>
        </a:blip>
        <a:tile tx="0" ty="0" sx="70000" sy="70000" flip="none" algn="ctr"/>
      </a:blipFill>
      <a:blipFill>
        <a:blip xmlns:r="http://schemas.openxmlformats.org/officeDocument/2006/relationships" r:embed="rId1">
          <a:duotone>
            <a:schemeClr val="phClr">
              <a:shade val="22000"/>
              <a:satMod val="160000"/>
            </a:schemeClr>
            <a:schemeClr val="phClr">
              <a:shade val="45000"/>
              <a:satMod val="100000"/>
            </a:schemeClr>
          </a:duotone>
        </a:blip>
        <a:tile tx="0" ty="0" sx="65000" sy="65000" flip="none" algn="ctr"/>
      </a:blipFill>
    </a:fillStyleLst>
    <a:lnStyleLst>
      <a:ln w="9525" cap="flat" cmpd="sng" algn="ctr">
        <a:solidFill>
          <a:schemeClr val="phClr">
            <a:shade val="60000"/>
            <a:satMod val="110000"/>
          </a:schemeClr>
        </a:solidFill>
        <a:prstDash val="solid"/>
      </a:ln>
      <a:ln w="127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50800" dist="50800" dir="5400000" algn="t" rotWithShape="0">
            <a:srgbClr val="000000">
              <a:alpha val="60000"/>
            </a:srgbClr>
          </a:outerShdw>
        </a:effectLst>
        <a:scene3d>
          <a:camera prst="isometricBottomUp" fov="0">
            <a:rot lat="0" lon="0" rev="0"/>
          </a:camera>
          <a:lightRig rig="soft" dir="b">
            <a:rot lat="0" lon="0" rev="9000000"/>
          </a:lightRig>
        </a:scene3d>
        <a:sp3d contourW="35000" prstMaterial="matte">
          <a:bevelT w="45000" h="38100" prst="convex"/>
          <a:contourClr>
            <a:schemeClr val="phClr">
              <a:tint val="10000"/>
              <a:satMod val="13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40000"/>
              <a:satMod val="165000"/>
            </a:schemeClr>
          </a:gs>
          <a:gs pos="50000">
            <a:schemeClr val="phClr">
              <a:shade val="80000"/>
              <a:satMod val="155000"/>
            </a:schemeClr>
          </a:gs>
          <a:gs pos="100000">
            <a:schemeClr val="phClr">
              <a:tint val="95000"/>
              <a:satMod val="200000"/>
            </a:schemeClr>
          </a:gs>
        </a:gsLst>
        <a:lin ang="16200000" scaled="1"/>
      </a:gradFill>
      <a:blipFill>
        <a:blip xmlns:r="http://schemas.openxmlformats.org/officeDocument/2006/relationships" r:embed="rId1">
          <a:duotone>
            <a:schemeClr val="phClr">
              <a:tint val="95000"/>
              <a:satMod val="200000"/>
            </a:schemeClr>
            <a:schemeClr val="phClr">
              <a:shade val="80000"/>
              <a:satMod val="100000"/>
            </a:schemeClr>
          </a:duotone>
        </a:blip>
        <a:tile tx="0" ty="0" sx="55000" sy="55000" flip="none" algn="tl"/>
      </a:blipFill>
    </a:bgFillStyleLst>
  </a:fmtScheme>
</a:themeOverride>
</file>

<file path=xl/theme/themeOverride12.xml><?xml version="1.0" encoding="utf-8"?>
<a:themeOverride xmlns:a="http://schemas.openxmlformats.org/drawingml/2006/main">
  <a:clrScheme name="LCA">
    <a:dk1>
      <a:sysClr val="windowText" lastClr="000000"/>
    </a:dk1>
    <a:lt1>
      <a:sysClr val="window" lastClr="FFFFFF"/>
    </a:lt1>
    <a:dk2>
      <a:srgbClr val="303030"/>
    </a:dk2>
    <a:lt2>
      <a:srgbClr val="DEDEE0"/>
    </a:lt2>
    <a:accent1>
      <a:srgbClr val="990033"/>
    </a:accent1>
    <a:accent2>
      <a:srgbClr val="6E9FD0"/>
    </a:accent2>
    <a:accent3>
      <a:srgbClr val="BFBFBF"/>
    </a:accent3>
    <a:accent4>
      <a:srgbClr val="000000"/>
    </a:accent4>
    <a:accent5>
      <a:srgbClr val="F2F2F2"/>
    </a:accent5>
    <a:accent6>
      <a:srgbClr val="333399"/>
    </a:accent6>
    <a:hlink>
      <a:srgbClr val="D26900"/>
    </a:hlink>
    <a:folHlink>
      <a:srgbClr val="D89243"/>
    </a:folHlink>
  </a:clrScheme>
  <a:fontScheme name="Example">
    <a:majorFont>
      <a:latin typeface="Arial Black"/>
      <a:ea typeface=""/>
      <a:cs typeface=""/>
    </a:majorFont>
    <a:minorFont>
      <a:latin typeface="Arial Narrow"/>
      <a:ea typeface=""/>
      <a:cs typeface=""/>
    </a:minorFont>
  </a:fontScheme>
  <a:fmtScheme name="Equity">
    <a: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tint val="30000"/>
              <a:satMod val="300000"/>
            </a:schemeClr>
            <a:schemeClr val="phClr">
              <a:tint val="40000"/>
              <a:satMod val="200000"/>
            </a:schemeClr>
          </a:duotone>
        </a:blip>
        <a:tile tx="0" ty="0" sx="70000" sy="70000" flip="none" algn="ctr"/>
      </a:blipFill>
      <a:blipFill>
        <a:blip xmlns:r="http://schemas.openxmlformats.org/officeDocument/2006/relationships" r:embed="rId1">
          <a:duotone>
            <a:schemeClr val="phClr">
              <a:shade val="22000"/>
              <a:satMod val="160000"/>
            </a:schemeClr>
            <a:schemeClr val="phClr">
              <a:shade val="45000"/>
              <a:satMod val="100000"/>
            </a:schemeClr>
          </a:duotone>
        </a:blip>
        <a:tile tx="0" ty="0" sx="65000" sy="65000" flip="none" algn="ctr"/>
      </a:blipFill>
    </a:fillStyleLst>
    <a:lnStyleLst>
      <a:ln w="9525" cap="flat" cmpd="sng" algn="ctr">
        <a:solidFill>
          <a:schemeClr val="phClr">
            <a:shade val="60000"/>
            <a:satMod val="110000"/>
          </a:schemeClr>
        </a:solidFill>
        <a:prstDash val="solid"/>
      </a:ln>
      <a:ln w="127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50800" dist="50800" dir="5400000" algn="t" rotWithShape="0">
            <a:srgbClr val="000000">
              <a:alpha val="60000"/>
            </a:srgbClr>
          </a:outerShdw>
        </a:effectLst>
        <a:scene3d>
          <a:camera prst="isometricBottomUp" fov="0">
            <a:rot lat="0" lon="0" rev="0"/>
          </a:camera>
          <a:lightRig rig="soft" dir="b">
            <a:rot lat="0" lon="0" rev="9000000"/>
          </a:lightRig>
        </a:scene3d>
        <a:sp3d contourW="35000" prstMaterial="matte">
          <a:bevelT w="45000" h="38100" prst="convex"/>
          <a:contourClr>
            <a:schemeClr val="phClr">
              <a:tint val="10000"/>
              <a:satMod val="13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40000"/>
              <a:satMod val="165000"/>
            </a:schemeClr>
          </a:gs>
          <a:gs pos="50000">
            <a:schemeClr val="phClr">
              <a:shade val="80000"/>
              <a:satMod val="155000"/>
            </a:schemeClr>
          </a:gs>
          <a:gs pos="100000">
            <a:schemeClr val="phClr">
              <a:tint val="95000"/>
              <a:satMod val="200000"/>
            </a:schemeClr>
          </a:gs>
        </a:gsLst>
        <a:lin ang="16200000" scaled="1"/>
      </a:gradFill>
      <a:blipFill>
        <a:blip xmlns:r="http://schemas.openxmlformats.org/officeDocument/2006/relationships" r:embed="rId1">
          <a:duotone>
            <a:schemeClr val="phClr">
              <a:tint val="95000"/>
              <a:satMod val="200000"/>
            </a:schemeClr>
            <a:schemeClr val="phClr">
              <a:shade val="80000"/>
              <a:satMod val="100000"/>
            </a:schemeClr>
          </a:duotone>
        </a:blip>
        <a:tile tx="0" ty="0" sx="55000" sy="55000" flip="none" algn="tl"/>
      </a:blipFill>
    </a:bgFillStyleLst>
  </a:fmtScheme>
</a:themeOverride>
</file>

<file path=xl/theme/themeOverride13.xml><?xml version="1.0" encoding="utf-8"?>
<a:themeOverride xmlns:a="http://schemas.openxmlformats.org/drawingml/2006/main">
  <a:clrScheme name="LCA">
    <a:dk1>
      <a:sysClr val="windowText" lastClr="000000"/>
    </a:dk1>
    <a:lt1>
      <a:sysClr val="window" lastClr="FFFFFF"/>
    </a:lt1>
    <a:dk2>
      <a:srgbClr val="303030"/>
    </a:dk2>
    <a:lt2>
      <a:srgbClr val="DEDEE0"/>
    </a:lt2>
    <a:accent1>
      <a:srgbClr val="990033"/>
    </a:accent1>
    <a:accent2>
      <a:srgbClr val="6E9FD0"/>
    </a:accent2>
    <a:accent3>
      <a:srgbClr val="BFBFBF"/>
    </a:accent3>
    <a:accent4>
      <a:srgbClr val="000000"/>
    </a:accent4>
    <a:accent5>
      <a:srgbClr val="F2F2F2"/>
    </a:accent5>
    <a:accent6>
      <a:srgbClr val="333399"/>
    </a:accent6>
    <a:hlink>
      <a:srgbClr val="D26900"/>
    </a:hlink>
    <a:folHlink>
      <a:srgbClr val="D89243"/>
    </a:folHlink>
  </a:clrScheme>
  <a:fontScheme name="Example">
    <a:majorFont>
      <a:latin typeface="Arial Black"/>
      <a:ea typeface=""/>
      <a:cs typeface=""/>
    </a:majorFont>
    <a:minorFont>
      <a:latin typeface="Arial Narrow"/>
      <a:ea typeface=""/>
      <a:cs typeface=""/>
    </a:minorFont>
  </a:fontScheme>
  <a:fmtScheme name="Equity">
    <a: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tint val="30000"/>
              <a:satMod val="300000"/>
            </a:schemeClr>
            <a:schemeClr val="phClr">
              <a:tint val="40000"/>
              <a:satMod val="200000"/>
            </a:schemeClr>
          </a:duotone>
        </a:blip>
        <a:tile tx="0" ty="0" sx="70000" sy="70000" flip="none" algn="ctr"/>
      </a:blipFill>
      <a:blipFill>
        <a:blip xmlns:r="http://schemas.openxmlformats.org/officeDocument/2006/relationships" r:embed="rId1">
          <a:duotone>
            <a:schemeClr val="phClr">
              <a:shade val="22000"/>
              <a:satMod val="160000"/>
            </a:schemeClr>
            <a:schemeClr val="phClr">
              <a:shade val="45000"/>
              <a:satMod val="100000"/>
            </a:schemeClr>
          </a:duotone>
        </a:blip>
        <a:tile tx="0" ty="0" sx="65000" sy="65000" flip="none" algn="ctr"/>
      </a:blipFill>
    </a:fillStyleLst>
    <a:lnStyleLst>
      <a:ln w="9525" cap="flat" cmpd="sng" algn="ctr">
        <a:solidFill>
          <a:schemeClr val="phClr">
            <a:shade val="60000"/>
            <a:satMod val="110000"/>
          </a:schemeClr>
        </a:solidFill>
        <a:prstDash val="solid"/>
      </a:ln>
      <a:ln w="127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50800" dist="50800" dir="5400000" algn="t" rotWithShape="0">
            <a:srgbClr val="000000">
              <a:alpha val="60000"/>
            </a:srgbClr>
          </a:outerShdw>
        </a:effectLst>
        <a:scene3d>
          <a:camera prst="isometricBottomUp" fov="0">
            <a:rot lat="0" lon="0" rev="0"/>
          </a:camera>
          <a:lightRig rig="soft" dir="b">
            <a:rot lat="0" lon="0" rev="9000000"/>
          </a:lightRig>
        </a:scene3d>
        <a:sp3d contourW="35000" prstMaterial="matte">
          <a:bevelT w="45000" h="38100" prst="convex"/>
          <a:contourClr>
            <a:schemeClr val="phClr">
              <a:tint val="10000"/>
              <a:satMod val="13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40000"/>
              <a:satMod val="165000"/>
            </a:schemeClr>
          </a:gs>
          <a:gs pos="50000">
            <a:schemeClr val="phClr">
              <a:shade val="80000"/>
              <a:satMod val="155000"/>
            </a:schemeClr>
          </a:gs>
          <a:gs pos="100000">
            <a:schemeClr val="phClr">
              <a:tint val="95000"/>
              <a:satMod val="200000"/>
            </a:schemeClr>
          </a:gs>
        </a:gsLst>
        <a:lin ang="16200000" scaled="1"/>
      </a:gradFill>
      <a:blipFill>
        <a:blip xmlns:r="http://schemas.openxmlformats.org/officeDocument/2006/relationships" r:embed="rId1">
          <a:duotone>
            <a:schemeClr val="phClr">
              <a:tint val="95000"/>
              <a:satMod val="200000"/>
            </a:schemeClr>
            <a:schemeClr val="phClr">
              <a:shade val="80000"/>
              <a:satMod val="100000"/>
            </a:schemeClr>
          </a:duotone>
        </a:blip>
        <a:tile tx="0" ty="0" sx="55000" sy="55000" flip="none" algn="tl"/>
      </a:blipFill>
    </a:bgFillStyleLst>
  </a:fmtScheme>
</a:themeOverride>
</file>

<file path=xl/theme/themeOverride14.xml><?xml version="1.0" encoding="utf-8"?>
<a:themeOverride xmlns:a="http://schemas.openxmlformats.org/drawingml/2006/main">
  <a:clrScheme name="LCA">
    <a:dk1>
      <a:sysClr val="windowText" lastClr="000000"/>
    </a:dk1>
    <a:lt1>
      <a:sysClr val="window" lastClr="FFFFFF"/>
    </a:lt1>
    <a:dk2>
      <a:srgbClr val="303030"/>
    </a:dk2>
    <a:lt2>
      <a:srgbClr val="DEDEE0"/>
    </a:lt2>
    <a:accent1>
      <a:srgbClr val="990033"/>
    </a:accent1>
    <a:accent2>
      <a:srgbClr val="6E9FD0"/>
    </a:accent2>
    <a:accent3>
      <a:srgbClr val="BFBFBF"/>
    </a:accent3>
    <a:accent4>
      <a:srgbClr val="000000"/>
    </a:accent4>
    <a:accent5>
      <a:srgbClr val="F2F2F2"/>
    </a:accent5>
    <a:accent6>
      <a:srgbClr val="333399"/>
    </a:accent6>
    <a:hlink>
      <a:srgbClr val="D26900"/>
    </a:hlink>
    <a:folHlink>
      <a:srgbClr val="D89243"/>
    </a:folHlink>
  </a:clrScheme>
  <a:fontScheme name="Example">
    <a:majorFont>
      <a:latin typeface="Arial Black"/>
      <a:ea typeface=""/>
      <a:cs typeface=""/>
    </a:majorFont>
    <a:minorFont>
      <a:latin typeface="Arial Narrow"/>
      <a:ea typeface=""/>
      <a:cs typeface=""/>
    </a:minorFont>
  </a:fontScheme>
  <a:fmtScheme name="Equity">
    <a: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tint val="30000"/>
              <a:satMod val="300000"/>
            </a:schemeClr>
            <a:schemeClr val="phClr">
              <a:tint val="40000"/>
              <a:satMod val="200000"/>
            </a:schemeClr>
          </a:duotone>
        </a:blip>
        <a:tile tx="0" ty="0" sx="70000" sy="70000" flip="none" algn="ctr"/>
      </a:blipFill>
      <a:blipFill>
        <a:blip xmlns:r="http://schemas.openxmlformats.org/officeDocument/2006/relationships" r:embed="rId1">
          <a:duotone>
            <a:schemeClr val="phClr">
              <a:shade val="22000"/>
              <a:satMod val="160000"/>
            </a:schemeClr>
            <a:schemeClr val="phClr">
              <a:shade val="45000"/>
              <a:satMod val="100000"/>
            </a:schemeClr>
          </a:duotone>
        </a:blip>
        <a:tile tx="0" ty="0" sx="65000" sy="65000" flip="none" algn="ctr"/>
      </a:blipFill>
    </a:fillStyleLst>
    <a:lnStyleLst>
      <a:ln w="9525" cap="flat" cmpd="sng" algn="ctr">
        <a:solidFill>
          <a:schemeClr val="phClr">
            <a:shade val="60000"/>
            <a:satMod val="110000"/>
          </a:schemeClr>
        </a:solidFill>
        <a:prstDash val="solid"/>
      </a:ln>
      <a:ln w="127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50800" dist="50800" dir="5400000" algn="t" rotWithShape="0">
            <a:srgbClr val="000000">
              <a:alpha val="60000"/>
            </a:srgbClr>
          </a:outerShdw>
        </a:effectLst>
        <a:scene3d>
          <a:camera prst="isometricBottomUp" fov="0">
            <a:rot lat="0" lon="0" rev="0"/>
          </a:camera>
          <a:lightRig rig="soft" dir="b">
            <a:rot lat="0" lon="0" rev="9000000"/>
          </a:lightRig>
        </a:scene3d>
        <a:sp3d contourW="35000" prstMaterial="matte">
          <a:bevelT w="45000" h="38100" prst="convex"/>
          <a:contourClr>
            <a:schemeClr val="phClr">
              <a:tint val="10000"/>
              <a:satMod val="13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40000"/>
              <a:satMod val="165000"/>
            </a:schemeClr>
          </a:gs>
          <a:gs pos="50000">
            <a:schemeClr val="phClr">
              <a:shade val="80000"/>
              <a:satMod val="155000"/>
            </a:schemeClr>
          </a:gs>
          <a:gs pos="100000">
            <a:schemeClr val="phClr">
              <a:tint val="95000"/>
              <a:satMod val="200000"/>
            </a:schemeClr>
          </a:gs>
        </a:gsLst>
        <a:lin ang="16200000" scaled="1"/>
      </a:gradFill>
      <a:blipFill>
        <a:blip xmlns:r="http://schemas.openxmlformats.org/officeDocument/2006/relationships" r:embed="rId1">
          <a:duotone>
            <a:schemeClr val="phClr">
              <a:tint val="95000"/>
              <a:satMod val="200000"/>
            </a:schemeClr>
            <a:schemeClr val="phClr">
              <a:shade val="80000"/>
              <a:satMod val="100000"/>
            </a:schemeClr>
          </a:duotone>
        </a:blip>
        <a:tile tx="0" ty="0" sx="55000" sy="55000" flip="none" algn="tl"/>
      </a:blipFill>
    </a:bgFillStyleLst>
  </a:fmtScheme>
</a:themeOverride>
</file>

<file path=xl/theme/themeOverride15.xml><?xml version="1.0" encoding="utf-8"?>
<a:themeOverride xmlns:a="http://schemas.openxmlformats.org/drawingml/2006/main">
  <a:clrScheme name="LCA">
    <a:dk1>
      <a:sysClr val="windowText" lastClr="000000"/>
    </a:dk1>
    <a:lt1>
      <a:sysClr val="window" lastClr="FFFFFF"/>
    </a:lt1>
    <a:dk2>
      <a:srgbClr val="303030"/>
    </a:dk2>
    <a:lt2>
      <a:srgbClr val="DEDEE0"/>
    </a:lt2>
    <a:accent1>
      <a:srgbClr val="990033"/>
    </a:accent1>
    <a:accent2>
      <a:srgbClr val="6E9FD0"/>
    </a:accent2>
    <a:accent3>
      <a:srgbClr val="BFBFBF"/>
    </a:accent3>
    <a:accent4>
      <a:srgbClr val="000000"/>
    </a:accent4>
    <a:accent5>
      <a:srgbClr val="F2F2F2"/>
    </a:accent5>
    <a:accent6>
      <a:srgbClr val="333399"/>
    </a:accent6>
    <a:hlink>
      <a:srgbClr val="D26900"/>
    </a:hlink>
    <a:folHlink>
      <a:srgbClr val="D89243"/>
    </a:folHlink>
  </a:clrScheme>
  <a:fontScheme name="Example">
    <a:majorFont>
      <a:latin typeface="Arial Black"/>
      <a:ea typeface=""/>
      <a:cs typeface=""/>
    </a:majorFont>
    <a:minorFont>
      <a:latin typeface="Arial Narrow"/>
      <a:ea typeface=""/>
      <a:cs typeface=""/>
    </a:minorFont>
  </a:fontScheme>
  <a:fmtScheme name="Equity">
    <a: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tint val="30000"/>
              <a:satMod val="300000"/>
            </a:schemeClr>
            <a:schemeClr val="phClr">
              <a:tint val="40000"/>
              <a:satMod val="200000"/>
            </a:schemeClr>
          </a:duotone>
        </a:blip>
        <a:tile tx="0" ty="0" sx="70000" sy="70000" flip="none" algn="ctr"/>
      </a:blipFill>
      <a:blipFill>
        <a:blip xmlns:r="http://schemas.openxmlformats.org/officeDocument/2006/relationships" r:embed="rId1">
          <a:duotone>
            <a:schemeClr val="phClr">
              <a:shade val="22000"/>
              <a:satMod val="160000"/>
            </a:schemeClr>
            <a:schemeClr val="phClr">
              <a:shade val="45000"/>
              <a:satMod val="100000"/>
            </a:schemeClr>
          </a:duotone>
        </a:blip>
        <a:tile tx="0" ty="0" sx="65000" sy="65000" flip="none" algn="ctr"/>
      </a:blipFill>
    </a:fillStyleLst>
    <a:lnStyleLst>
      <a:ln w="9525" cap="flat" cmpd="sng" algn="ctr">
        <a:solidFill>
          <a:schemeClr val="phClr">
            <a:shade val="60000"/>
            <a:satMod val="110000"/>
          </a:schemeClr>
        </a:solidFill>
        <a:prstDash val="solid"/>
      </a:ln>
      <a:ln w="127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50800" dist="50800" dir="5400000" algn="t" rotWithShape="0">
            <a:srgbClr val="000000">
              <a:alpha val="60000"/>
            </a:srgbClr>
          </a:outerShdw>
        </a:effectLst>
        <a:scene3d>
          <a:camera prst="isometricBottomUp" fov="0">
            <a:rot lat="0" lon="0" rev="0"/>
          </a:camera>
          <a:lightRig rig="soft" dir="b">
            <a:rot lat="0" lon="0" rev="9000000"/>
          </a:lightRig>
        </a:scene3d>
        <a:sp3d contourW="35000" prstMaterial="matte">
          <a:bevelT w="45000" h="38100" prst="convex"/>
          <a:contourClr>
            <a:schemeClr val="phClr">
              <a:tint val="10000"/>
              <a:satMod val="13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40000"/>
              <a:satMod val="165000"/>
            </a:schemeClr>
          </a:gs>
          <a:gs pos="50000">
            <a:schemeClr val="phClr">
              <a:shade val="80000"/>
              <a:satMod val="155000"/>
            </a:schemeClr>
          </a:gs>
          <a:gs pos="100000">
            <a:schemeClr val="phClr">
              <a:tint val="95000"/>
              <a:satMod val="200000"/>
            </a:schemeClr>
          </a:gs>
        </a:gsLst>
        <a:lin ang="16200000" scaled="1"/>
      </a:gradFill>
      <a:blipFill>
        <a:blip xmlns:r="http://schemas.openxmlformats.org/officeDocument/2006/relationships" r:embed="rId1">
          <a:duotone>
            <a:schemeClr val="phClr">
              <a:tint val="95000"/>
              <a:satMod val="200000"/>
            </a:schemeClr>
            <a:schemeClr val="phClr">
              <a:shade val="80000"/>
              <a:satMod val="100000"/>
            </a:schemeClr>
          </a:duotone>
        </a:blip>
        <a:tile tx="0" ty="0" sx="55000" sy="55000" flip="none" algn="tl"/>
      </a:blipFill>
    </a:bgFillStyleLst>
  </a:fmtScheme>
</a:themeOverride>
</file>

<file path=xl/theme/themeOverride16.xml><?xml version="1.0" encoding="utf-8"?>
<a:themeOverride xmlns:a="http://schemas.openxmlformats.org/drawingml/2006/main">
  <a:clrScheme name="LCA">
    <a:dk1>
      <a:sysClr val="windowText" lastClr="000000"/>
    </a:dk1>
    <a:lt1>
      <a:sysClr val="window" lastClr="FFFFFF"/>
    </a:lt1>
    <a:dk2>
      <a:srgbClr val="303030"/>
    </a:dk2>
    <a:lt2>
      <a:srgbClr val="DEDEE0"/>
    </a:lt2>
    <a:accent1>
      <a:srgbClr val="990033"/>
    </a:accent1>
    <a:accent2>
      <a:srgbClr val="6E9FD0"/>
    </a:accent2>
    <a:accent3>
      <a:srgbClr val="BFBFBF"/>
    </a:accent3>
    <a:accent4>
      <a:srgbClr val="000000"/>
    </a:accent4>
    <a:accent5>
      <a:srgbClr val="F2F2F2"/>
    </a:accent5>
    <a:accent6>
      <a:srgbClr val="333399"/>
    </a:accent6>
    <a:hlink>
      <a:srgbClr val="D26900"/>
    </a:hlink>
    <a:folHlink>
      <a:srgbClr val="D89243"/>
    </a:folHlink>
  </a:clrScheme>
  <a:fontScheme name="Example">
    <a:majorFont>
      <a:latin typeface="Arial Black"/>
      <a:ea typeface=""/>
      <a:cs typeface=""/>
    </a:majorFont>
    <a:minorFont>
      <a:latin typeface="Arial Narrow"/>
      <a:ea typeface=""/>
      <a:cs typeface=""/>
    </a:minorFont>
  </a:fontScheme>
  <a:fmtScheme name="Equity">
    <a: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tint val="30000"/>
              <a:satMod val="300000"/>
            </a:schemeClr>
            <a:schemeClr val="phClr">
              <a:tint val="40000"/>
              <a:satMod val="200000"/>
            </a:schemeClr>
          </a:duotone>
        </a:blip>
        <a:tile tx="0" ty="0" sx="70000" sy="70000" flip="none" algn="ctr"/>
      </a:blipFill>
      <a:blipFill>
        <a:blip xmlns:r="http://schemas.openxmlformats.org/officeDocument/2006/relationships" r:embed="rId1">
          <a:duotone>
            <a:schemeClr val="phClr">
              <a:shade val="22000"/>
              <a:satMod val="160000"/>
            </a:schemeClr>
            <a:schemeClr val="phClr">
              <a:shade val="45000"/>
              <a:satMod val="100000"/>
            </a:schemeClr>
          </a:duotone>
        </a:blip>
        <a:tile tx="0" ty="0" sx="65000" sy="65000" flip="none" algn="ctr"/>
      </a:blipFill>
    </a:fillStyleLst>
    <a:lnStyleLst>
      <a:ln w="9525" cap="flat" cmpd="sng" algn="ctr">
        <a:solidFill>
          <a:schemeClr val="phClr">
            <a:shade val="60000"/>
            <a:satMod val="110000"/>
          </a:schemeClr>
        </a:solidFill>
        <a:prstDash val="solid"/>
      </a:ln>
      <a:ln w="127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50800" dist="50800" dir="5400000" algn="t" rotWithShape="0">
            <a:srgbClr val="000000">
              <a:alpha val="60000"/>
            </a:srgbClr>
          </a:outerShdw>
        </a:effectLst>
        <a:scene3d>
          <a:camera prst="isometricBottomUp" fov="0">
            <a:rot lat="0" lon="0" rev="0"/>
          </a:camera>
          <a:lightRig rig="soft" dir="b">
            <a:rot lat="0" lon="0" rev="9000000"/>
          </a:lightRig>
        </a:scene3d>
        <a:sp3d contourW="35000" prstMaterial="matte">
          <a:bevelT w="45000" h="38100" prst="convex"/>
          <a:contourClr>
            <a:schemeClr val="phClr">
              <a:tint val="10000"/>
              <a:satMod val="13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40000"/>
              <a:satMod val="165000"/>
            </a:schemeClr>
          </a:gs>
          <a:gs pos="50000">
            <a:schemeClr val="phClr">
              <a:shade val="80000"/>
              <a:satMod val="155000"/>
            </a:schemeClr>
          </a:gs>
          <a:gs pos="100000">
            <a:schemeClr val="phClr">
              <a:tint val="95000"/>
              <a:satMod val="200000"/>
            </a:schemeClr>
          </a:gs>
        </a:gsLst>
        <a:lin ang="16200000" scaled="1"/>
      </a:gradFill>
      <a:blipFill>
        <a:blip xmlns:r="http://schemas.openxmlformats.org/officeDocument/2006/relationships" r:embed="rId1">
          <a:duotone>
            <a:schemeClr val="phClr">
              <a:tint val="95000"/>
              <a:satMod val="200000"/>
            </a:schemeClr>
            <a:schemeClr val="phClr">
              <a:shade val="80000"/>
              <a:satMod val="100000"/>
            </a:schemeClr>
          </a:duotone>
        </a:blip>
        <a:tile tx="0" ty="0" sx="55000" sy="55000" flip="none" algn="tl"/>
      </a:blipFill>
    </a:bgFillStyleLst>
  </a:fmtScheme>
</a:themeOverride>
</file>

<file path=xl/theme/themeOverride17.xml><?xml version="1.0" encoding="utf-8"?>
<a:themeOverride xmlns:a="http://schemas.openxmlformats.org/drawingml/2006/main">
  <a:clrScheme name="LCA">
    <a:dk1>
      <a:sysClr val="windowText" lastClr="000000"/>
    </a:dk1>
    <a:lt1>
      <a:sysClr val="window" lastClr="FFFFFF"/>
    </a:lt1>
    <a:dk2>
      <a:srgbClr val="303030"/>
    </a:dk2>
    <a:lt2>
      <a:srgbClr val="DEDEE0"/>
    </a:lt2>
    <a:accent1>
      <a:srgbClr val="990033"/>
    </a:accent1>
    <a:accent2>
      <a:srgbClr val="6E9FD0"/>
    </a:accent2>
    <a:accent3>
      <a:srgbClr val="BFBFBF"/>
    </a:accent3>
    <a:accent4>
      <a:srgbClr val="000000"/>
    </a:accent4>
    <a:accent5>
      <a:srgbClr val="F2F2F2"/>
    </a:accent5>
    <a:accent6>
      <a:srgbClr val="333399"/>
    </a:accent6>
    <a:hlink>
      <a:srgbClr val="D26900"/>
    </a:hlink>
    <a:folHlink>
      <a:srgbClr val="D89243"/>
    </a:folHlink>
  </a:clrScheme>
  <a:fontScheme name="Example">
    <a:majorFont>
      <a:latin typeface="Arial Black"/>
      <a:ea typeface=""/>
      <a:cs typeface=""/>
    </a:majorFont>
    <a:minorFont>
      <a:latin typeface="Arial Narrow"/>
      <a:ea typeface=""/>
      <a:cs typeface=""/>
    </a:minorFont>
  </a:fontScheme>
  <a:fmtScheme name="Equity">
    <a: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tint val="30000"/>
              <a:satMod val="300000"/>
            </a:schemeClr>
            <a:schemeClr val="phClr">
              <a:tint val="40000"/>
              <a:satMod val="200000"/>
            </a:schemeClr>
          </a:duotone>
        </a:blip>
        <a:tile tx="0" ty="0" sx="70000" sy="70000" flip="none" algn="ctr"/>
      </a:blipFill>
      <a:blipFill>
        <a:blip xmlns:r="http://schemas.openxmlformats.org/officeDocument/2006/relationships" r:embed="rId1">
          <a:duotone>
            <a:schemeClr val="phClr">
              <a:shade val="22000"/>
              <a:satMod val="160000"/>
            </a:schemeClr>
            <a:schemeClr val="phClr">
              <a:shade val="45000"/>
              <a:satMod val="100000"/>
            </a:schemeClr>
          </a:duotone>
        </a:blip>
        <a:tile tx="0" ty="0" sx="65000" sy="65000" flip="none" algn="ctr"/>
      </a:blipFill>
    </a:fillStyleLst>
    <a:lnStyleLst>
      <a:ln w="9525" cap="flat" cmpd="sng" algn="ctr">
        <a:solidFill>
          <a:schemeClr val="phClr">
            <a:shade val="60000"/>
            <a:satMod val="110000"/>
          </a:schemeClr>
        </a:solidFill>
        <a:prstDash val="solid"/>
      </a:ln>
      <a:ln w="127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50800" dist="50800" dir="5400000" algn="t" rotWithShape="0">
            <a:srgbClr val="000000">
              <a:alpha val="60000"/>
            </a:srgbClr>
          </a:outerShdw>
        </a:effectLst>
        <a:scene3d>
          <a:camera prst="isometricBottomUp" fov="0">
            <a:rot lat="0" lon="0" rev="0"/>
          </a:camera>
          <a:lightRig rig="soft" dir="b">
            <a:rot lat="0" lon="0" rev="9000000"/>
          </a:lightRig>
        </a:scene3d>
        <a:sp3d contourW="35000" prstMaterial="matte">
          <a:bevelT w="45000" h="38100" prst="convex"/>
          <a:contourClr>
            <a:schemeClr val="phClr">
              <a:tint val="10000"/>
              <a:satMod val="13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40000"/>
              <a:satMod val="165000"/>
            </a:schemeClr>
          </a:gs>
          <a:gs pos="50000">
            <a:schemeClr val="phClr">
              <a:shade val="80000"/>
              <a:satMod val="155000"/>
            </a:schemeClr>
          </a:gs>
          <a:gs pos="100000">
            <a:schemeClr val="phClr">
              <a:tint val="95000"/>
              <a:satMod val="200000"/>
            </a:schemeClr>
          </a:gs>
        </a:gsLst>
        <a:lin ang="16200000" scaled="1"/>
      </a:gradFill>
      <a:blipFill>
        <a:blip xmlns:r="http://schemas.openxmlformats.org/officeDocument/2006/relationships" r:embed="rId1">
          <a:duotone>
            <a:schemeClr val="phClr">
              <a:tint val="95000"/>
              <a:satMod val="200000"/>
            </a:schemeClr>
            <a:schemeClr val="phClr">
              <a:shade val="80000"/>
              <a:satMod val="100000"/>
            </a:schemeClr>
          </a:duotone>
        </a:blip>
        <a:tile tx="0" ty="0" sx="55000" sy="55000" flip="none" algn="tl"/>
      </a:blipFill>
    </a:bgFillStyleLst>
  </a:fmtScheme>
</a:themeOverride>
</file>

<file path=xl/theme/themeOverride18.xml><?xml version="1.0" encoding="utf-8"?>
<a:themeOverride xmlns:a="http://schemas.openxmlformats.org/drawingml/2006/main">
  <a:clrScheme name="LCA">
    <a:dk1>
      <a:sysClr val="windowText" lastClr="000000"/>
    </a:dk1>
    <a:lt1>
      <a:sysClr val="window" lastClr="FFFFFF"/>
    </a:lt1>
    <a:dk2>
      <a:srgbClr val="303030"/>
    </a:dk2>
    <a:lt2>
      <a:srgbClr val="DEDEE0"/>
    </a:lt2>
    <a:accent1>
      <a:srgbClr val="990033"/>
    </a:accent1>
    <a:accent2>
      <a:srgbClr val="6E9FD0"/>
    </a:accent2>
    <a:accent3>
      <a:srgbClr val="BFBFBF"/>
    </a:accent3>
    <a:accent4>
      <a:srgbClr val="000000"/>
    </a:accent4>
    <a:accent5>
      <a:srgbClr val="F2F2F2"/>
    </a:accent5>
    <a:accent6>
      <a:srgbClr val="333399"/>
    </a:accent6>
    <a:hlink>
      <a:srgbClr val="D26900"/>
    </a:hlink>
    <a:folHlink>
      <a:srgbClr val="D89243"/>
    </a:folHlink>
  </a:clrScheme>
  <a:fontScheme name="Example">
    <a:majorFont>
      <a:latin typeface="Arial Black"/>
      <a:ea typeface=""/>
      <a:cs typeface=""/>
    </a:majorFont>
    <a:minorFont>
      <a:latin typeface="Arial Narrow"/>
      <a:ea typeface=""/>
      <a:cs typeface=""/>
    </a:minorFont>
  </a:fontScheme>
  <a:fmtScheme name="Equity">
    <a: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tint val="30000"/>
              <a:satMod val="300000"/>
            </a:schemeClr>
            <a:schemeClr val="phClr">
              <a:tint val="40000"/>
              <a:satMod val="200000"/>
            </a:schemeClr>
          </a:duotone>
        </a:blip>
        <a:tile tx="0" ty="0" sx="70000" sy="70000" flip="none" algn="ctr"/>
      </a:blipFill>
      <a:blipFill>
        <a:blip xmlns:r="http://schemas.openxmlformats.org/officeDocument/2006/relationships" r:embed="rId1">
          <a:duotone>
            <a:schemeClr val="phClr">
              <a:shade val="22000"/>
              <a:satMod val="160000"/>
            </a:schemeClr>
            <a:schemeClr val="phClr">
              <a:shade val="45000"/>
              <a:satMod val="100000"/>
            </a:schemeClr>
          </a:duotone>
        </a:blip>
        <a:tile tx="0" ty="0" sx="65000" sy="65000" flip="none" algn="ctr"/>
      </a:blipFill>
    </a:fillStyleLst>
    <a:lnStyleLst>
      <a:ln w="9525" cap="flat" cmpd="sng" algn="ctr">
        <a:solidFill>
          <a:schemeClr val="phClr">
            <a:shade val="60000"/>
            <a:satMod val="110000"/>
          </a:schemeClr>
        </a:solidFill>
        <a:prstDash val="solid"/>
      </a:ln>
      <a:ln w="127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50800" dist="50800" dir="5400000" algn="t" rotWithShape="0">
            <a:srgbClr val="000000">
              <a:alpha val="60000"/>
            </a:srgbClr>
          </a:outerShdw>
        </a:effectLst>
        <a:scene3d>
          <a:camera prst="isometricBottomUp" fov="0">
            <a:rot lat="0" lon="0" rev="0"/>
          </a:camera>
          <a:lightRig rig="soft" dir="b">
            <a:rot lat="0" lon="0" rev="9000000"/>
          </a:lightRig>
        </a:scene3d>
        <a:sp3d contourW="35000" prstMaterial="matte">
          <a:bevelT w="45000" h="38100" prst="convex"/>
          <a:contourClr>
            <a:schemeClr val="phClr">
              <a:tint val="10000"/>
              <a:satMod val="13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40000"/>
              <a:satMod val="165000"/>
            </a:schemeClr>
          </a:gs>
          <a:gs pos="50000">
            <a:schemeClr val="phClr">
              <a:shade val="80000"/>
              <a:satMod val="155000"/>
            </a:schemeClr>
          </a:gs>
          <a:gs pos="100000">
            <a:schemeClr val="phClr">
              <a:tint val="95000"/>
              <a:satMod val="200000"/>
            </a:schemeClr>
          </a:gs>
        </a:gsLst>
        <a:lin ang="16200000" scaled="1"/>
      </a:gradFill>
      <a:blipFill>
        <a:blip xmlns:r="http://schemas.openxmlformats.org/officeDocument/2006/relationships" r:embed="rId1">
          <a:duotone>
            <a:schemeClr val="phClr">
              <a:tint val="95000"/>
              <a:satMod val="200000"/>
            </a:schemeClr>
            <a:schemeClr val="phClr">
              <a:shade val="80000"/>
              <a:satMod val="100000"/>
            </a:schemeClr>
          </a:duotone>
        </a:blip>
        <a:tile tx="0" ty="0" sx="55000" sy="55000" flip="none" algn="tl"/>
      </a:blipFill>
    </a:bgFillStyleLst>
  </a:fmtScheme>
</a:themeOverride>
</file>

<file path=xl/theme/themeOverride19.xml><?xml version="1.0" encoding="utf-8"?>
<a:themeOverride xmlns:a="http://schemas.openxmlformats.org/drawingml/2006/main">
  <a:clrScheme name="LCA">
    <a:dk1>
      <a:sysClr val="windowText" lastClr="000000"/>
    </a:dk1>
    <a:lt1>
      <a:sysClr val="window" lastClr="FFFFFF"/>
    </a:lt1>
    <a:dk2>
      <a:srgbClr val="303030"/>
    </a:dk2>
    <a:lt2>
      <a:srgbClr val="DEDEE0"/>
    </a:lt2>
    <a:accent1>
      <a:srgbClr val="990033"/>
    </a:accent1>
    <a:accent2>
      <a:srgbClr val="6E9FD0"/>
    </a:accent2>
    <a:accent3>
      <a:srgbClr val="BFBFBF"/>
    </a:accent3>
    <a:accent4>
      <a:srgbClr val="000000"/>
    </a:accent4>
    <a:accent5>
      <a:srgbClr val="F2F2F2"/>
    </a:accent5>
    <a:accent6>
      <a:srgbClr val="333399"/>
    </a:accent6>
    <a:hlink>
      <a:srgbClr val="D26900"/>
    </a:hlink>
    <a:folHlink>
      <a:srgbClr val="D89243"/>
    </a:folHlink>
  </a:clrScheme>
  <a:fontScheme name="Example">
    <a:majorFont>
      <a:latin typeface="Arial Black"/>
      <a:ea typeface=""/>
      <a:cs typeface=""/>
    </a:majorFont>
    <a:minorFont>
      <a:latin typeface="Arial Narrow"/>
      <a:ea typeface=""/>
      <a:cs typeface=""/>
    </a:minorFont>
  </a:fontScheme>
  <a:fmtScheme name="Equity">
    <a: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tint val="30000"/>
              <a:satMod val="300000"/>
            </a:schemeClr>
            <a:schemeClr val="phClr">
              <a:tint val="40000"/>
              <a:satMod val="200000"/>
            </a:schemeClr>
          </a:duotone>
        </a:blip>
        <a:tile tx="0" ty="0" sx="70000" sy="70000" flip="none" algn="ctr"/>
      </a:blipFill>
      <a:blipFill>
        <a:blip xmlns:r="http://schemas.openxmlformats.org/officeDocument/2006/relationships" r:embed="rId1">
          <a:duotone>
            <a:schemeClr val="phClr">
              <a:shade val="22000"/>
              <a:satMod val="160000"/>
            </a:schemeClr>
            <a:schemeClr val="phClr">
              <a:shade val="45000"/>
              <a:satMod val="100000"/>
            </a:schemeClr>
          </a:duotone>
        </a:blip>
        <a:tile tx="0" ty="0" sx="65000" sy="65000" flip="none" algn="ctr"/>
      </a:blipFill>
    </a:fillStyleLst>
    <a:lnStyleLst>
      <a:ln w="9525" cap="flat" cmpd="sng" algn="ctr">
        <a:solidFill>
          <a:schemeClr val="phClr">
            <a:shade val="60000"/>
            <a:satMod val="110000"/>
          </a:schemeClr>
        </a:solidFill>
        <a:prstDash val="solid"/>
      </a:ln>
      <a:ln w="127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50800" dist="50800" dir="5400000" algn="t" rotWithShape="0">
            <a:srgbClr val="000000">
              <a:alpha val="60000"/>
            </a:srgbClr>
          </a:outerShdw>
        </a:effectLst>
        <a:scene3d>
          <a:camera prst="isometricBottomUp" fov="0">
            <a:rot lat="0" lon="0" rev="0"/>
          </a:camera>
          <a:lightRig rig="soft" dir="b">
            <a:rot lat="0" lon="0" rev="9000000"/>
          </a:lightRig>
        </a:scene3d>
        <a:sp3d contourW="35000" prstMaterial="matte">
          <a:bevelT w="45000" h="38100" prst="convex"/>
          <a:contourClr>
            <a:schemeClr val="phClr">
              <a:tint val="10000"/>
              <a:satMod val="13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40000"/>
              <a:satMod val="165000"/>
            </a:schemeClr>
          </a:gs>
          <a:gs pos="50000">
            <a:schemeClr val="phClr">
              <a:shade val="80000"/>
              <a:satMod val="155000"/>
            </a:schemeClr>
          </a:gs>
          <a:gs pos="100000">
            <a:schemeClr val="phClr">
              <a:tint val="95000"/>
              <a:satMod val="200000"/>
            </a:schemeClr>
          </a:gs>
        </a:gsLst>
        <a:lin ang="16200000" scaled="1"/>
      </a:gradFill>
      <a:blipFill>
        <a:blip xmlns:r="http://schemas.openxmlformats.org/officeDocument/2006/relationships" r:embed="rId1">
          <a:duotone>
            <a:schemeClr val="phClr">
              <a:tint val="95000"/>
              <a:satMod val="200000"/>
            </a:schemeClr>
            <a:schemeClr val="phClr">
              <a:shade val="80000"/>
              <a:satMod val="100000"/>
            </a:schemeClr>
          </a:duotone>
        </a:blip>
        <a:tile tx="0" ty="0" sx="55000" sy="55000" flip="none" algn="tl"/>
      </a:blipFill>
    </a:bgFillStyleLst>
  </a:fmtScheme>
</a:themeOverride>
</file>

<file path=xl/theme/themeOverride2.xml><?xml version="1.0" encoding="utf-8"?>
<a:themeOverride xmlns:a="http://schemas.openxmlformats.org/drawingml/2006/main">
  <a:clrScheme name="LCA">
    <a:dk1>
      <a:sysClr val="windowText" lastClr="000000"/>
    </a:dk1>
    <a:lt1>
      <a:sysClr val="window" lastClr="FFFFFF"/>
    </a:lt1>
    <a:dk2>
      <a:srgbClr val="303030"/>
    </a:dk2>
    <a:lt2>
      <a:srgbClr val="DEDEE0"/>
    </a:lt2>
    <a:accent1>
      <a:srgbClr val="990033"/>
    </a:accent1>
    <a:accent2>
      <a:srgbClr val="6E9FD0"/>
    </a:accent2>
    <a:accent3>
      <a:srgbClr val="BFBFBF"/>
    </a:accent3>
    <a:accent4>
      <a:srgbClr val="000000"/>
    </a:accent4>
    <a:accent5>
      <a:srgbClr val="F2F2F2"/>
    </a:accent5>
    <a:accent6>
      <a:srgbClr val="333399"/>
    </a:accent6>
    <a:hlink>
      <a:srgbClr val="D26900"/>
    </a:hlink>
    <a:folHlink>
      <a:srgbClr val="D89243"/>
    </a:folHlink>
  </a:clrScheme>
  <a:fontScheme name="Example">
    <a:majorFont>
      <a:latin typeface="Arial Black"/>
      <a:ea typeface=""/>
      <a:cs typeface=""/>
    </a:majorFont>
    <a:minorFont>
      <a:latin typeface="Arial Narrow"/>
      <a:ea typeface=""/>
      <a:cs typeface=""/>
    </a:minorFont>
  </a:fontScheme>
  <a:fmtScheme name="Equity">
    <a: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tint val="30000"/>
              <a:satMod val="300000"/>
            </a:schemeClr>
            <a:schemeClr val="phClr">
              <a:tint val="40000"/>
              <a:satMod val="200000"/>
            </a:schemeClr>
          </a:duotone>
        </a:blip>
        <a:tile tx="0" ty="0" sx="70000" sy="70000" flip="none" algn="ctr"/>
      </a:blipFill>
      <a:blipFill>
        <a:blip xmlns:r="http://schemas.openxmlformats.org/officeDocument/2006/relationships" r:embed="rId1">
          <a:duotone>
            <a:schemeClr val="phClr">
              <a:shade val="22000"/>
              <a:satMod val="160000"/>
            </a:schemeClr>
            <a:schemeClr val="phClr">
              <a:shade val="45000"/>
              <a:satMod val="100000"/>
            </a:schemeClr>
          </a:duotone>
        </a:blip>
        <a:tile tx="0" ty="0" sx="65000" sy="65000" flip="none" algn="ctr"/>
      </a:blipFill>
    </a:fillStyleLst>
    <a:lnStyleLst>
      <a:ln w="9525" cap="flat" cmpd="sng" algn="ctr">
        <a:solidFill>
          <a:schemeClr val="phClr">
            <a:shade val="60000"/>
            <a:satMod val="110000"/>
          </a:schemeClr>
        </a:solidFill>
        <a:prstDash val="solid"/>
      </a:ln>
      <a:ln w="127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50800" dist="50800" dir="5400000" algn="t" rotWithShape="0">
            <a:srgbClr val="000000">
              <a:alpha val="60000"/>
            </a:srgbClr>
          </a:outerShdw>
        </a:effectLst>
        <a:scene3d>
          <a:camera prst="isometricBottomUp" fov="0">
            <a:rot lat="0" lon="0" rev="0"/>
          </a:camera>
          <a:lightRig rig="soft" dir="b">
            <a:rot lat="0" lon="0" rev="9000000"/>
          </a:lightRig>
        </a:scene3d>
        <a:sp3d contourW="35000" prstMaterial="matte">
          <a:bevelT w="45000" h="38100" prst="convex"/>
          <a:contourClr>
            <a:schemeClr val="phClr">
              <a:tint val="10000"/>
              <a:satMod val="13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40000"/>
              <a:satMod val="165000"/>
            </a:schemeClr>
          </a:gs>
          <a:gs pos="50000">
            <a:schemeClr val="phClr">
              <a:shade val="80000"/>
              <a:satMod val="155000"/>
            </a:schemeClr>
          </a:gs>
          <a:gs pos="100000">
            <a:schemeClr val="phClr">
              <a:tint val="95000"/>
              <a:satMod val="200000"/>
            </a:schemeClr>
          </a:gs>
        </a:gsLst>
        <a:lin ang="16200000" scaled="1"/>
      </a:gradFill>
      <a:blipFill>
        <a:blip xmlns:r="http://schemas.openxmlformats.org/officeDocument/2006/relationships" r:embed="rId1">
          <a:duotone>
            <a:schemeClr val="phClr">
              <a:tint val="95000"/>
              <a:satMod val="200000"/>
            </a:schemeClr>
            <a:schemeClr val="phClr">
              <a:shade val="80000"/>
              <a:satMod val="100000"/>
            </a:schemeClr>
          </a:duotone>
        </a:blip>
        <a:tile tx="0" ty="0" sx="55000" sy="55000" flip="none" algn="tl"/>
      </a:blipFill>
    </a:bgFillStyleLst>
  </a:fmtScheme>
</a:themeOverride>
</file>

<file path=xl/theme/themeOverride20.xml><?xml version="1.0" encoding="utf-8"?>
<a:themeOverride xmlns:a="http://schemas.openxmlformats.org/drawingml/2006/main">
  <a:clrScheme name="LCA">
    <a:dk1>
      <a:sysClr val="windowText" lastClr="000000"/>
    </a:dk1>
    <a:lt1>
      <a:sysClr val="window" lastClr="FFFFFF"/>
    </a:lt1>
    <a:dk2>
      <a:srgbClr val="303030"/>
    </a:dk2>
    <a:lt2>
      <a:srgbClr val="DEDEE0"/>
    </a:lt2>
    <a:accent1>
      <a:srgbClr val="990033"/>
    </a:accent1>
    <a:accent2>
      <a:srgbClr val="6E9FD0"/>
    </a:accent2>
    <a:accent3>
      <a:srgbClr val="BFBFBF"/>
    </a:accent3>
    <a:accent4>
      <a:srgbClr val="000000"/>
    </a:accent4>
    <a:accent5>
      <a:srgbClr val="F2F2F2"/>
    </a:accent5>
    <a:accent6>
      <a:srgbClr val="333399"/>
    </a:accent6>
    <a:hlink>
      <a:srgbClr val="D26900"/>
    </a:hlink>
    <a:folHlink>
      <a:srgbClr val="D89243"/>
    </a:folHlink>
  </a:clrScheme>
  <a:fontScheme name="Example">
    <a:majorFont>
      <a:latin typeface="Arial Black"/>
      <a:ea typeface=""/>
      <a:cs typeface=""/>
    </a:majorFont>
    <a:minorFont>
      <a:latin typeface="Arial Narrow"/>
      <a:ea typeface=""/>
      <a:cs typeface=""/>
    </a:minorFont>
  </a:fontScheme>
  <a:fmtScheme name="Equity">
    <a: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tint val="30000"/>
              <a:satMod val="300000"/>
            </a:schemeClr>
            <a:schemeClr val="phClr">
              <a:tint val="40000"/>
              <a:satMod val="200000"/>
            </a:schemeClr>
          </a:duotone>
        </a:blip>
        <a:tile tx="0" ty="0" sx="70000" sy="70000" flip="none" algn="ctr"/>
      </a:blipFill>
      <a:blipFill>
        <a:blip xmlns:r="http://schemas.openxmlformats.org/officeDocument/2006/relationships" r:embed="rId1">
          <a:duotone>
            <a:schemeClr val="phClr">
              <a:shade val="22000"/>
              <a:satMod val="160000"/>
            </a:schemeClr>
            <a:schemeClr val="phClr">
              <a:shade val="45000"/>
              <a:satMod val="100000"/>
            </a:schemeClr>
          </a:duotone>
        </a:blip>
        <a:tile tx="0" ty="0" sx="65000" sy="65000" flip="none" algn="ctr"/>
      </a:blipFill>
    </a:fillStyleLst>
    <a:lnStyleLst>
      <a:ln w="9525" cap="flat" cmpd="sng" algn="ctr">
        <a:solidFill>
          <a:schemeClr val="phClr">
            <a:shade val="60000"/>
            <a:satMod val="110000"/>
          </a:schemeClr>
        </a:solidFill>
        <a:prstDash val="solid"/>
      </a:ln>
      <a:ln w="127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50800" dist="50800" dir="5400000" algn="t" rotWithShape="0">
            <a:srgbClr val="000000">
              <a:alpha val="60000"/>
            </a:srgbClr>
          </a:outerShdw>
        </a:effectLst>
        <a:scene3d>
          <a:camera prst="isometricBottomUp" fov="0">
            <a:rot lat="0" lon="0" rev="0"/>
          </a:camera>
          <a:lightRig rig="soft" dir="b">
            <a:rot lat="0" lon="0" rev="9000000"/>
          </a:lightRig>
        </a:scene3d>
        <a:sp3d contourW="35000" prstMaterial="matte">
          <a:bevelT w="45000" h="38100" prst="convex"/>
          <a:contourClr>
            <a:schemeClr val="phClr">
              <a:tint val="10000"/>
              <a:satMod val="13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40000"/>
              <a:satMod val="165000"/>
            </a:schemeClr>
          </a:gs>
          <a:gs pos="50000">
            <a:schemeClr val="phClr">
              <a:shade val="80000"/>
              <a:satMod val="155000"/>
            </a:schemeClr>
          </a:gs>
          <a:gs pos="100000">
            <a:schemeClr val="phClr">
              <a:tint val="95000"/>
              <a:satMod val="200000"/>
            </a:schemeClr>
          </a:gs>
        </a:gsLst>
        <a:lin ang="16200000" scaled="1"/>
      </a:gradFill>
      <a:blipFill>
        <a:blip xmlns:r="http://schemas.openxmlformats.org/officeDocument/2006/relationships" r:embed="rId1">
          <a:duotone>
            <a:schemeClr val="phClr">
              <a:tint val="95000"/>
              <a:satMod val="200000"/>
            </a:schemeClr>
            <a:schemeClr val="phClr">
              <a:shade val="80000"/>
              <a:satMod val="100000"/>
            </a:schemeClr>
          </a:duotone>
        </a:blip>
        <a:tile tx="0" ty="0" sx="55000" sy="55000" flip="none" algn="tl"/>
      </a:blipFill>
    </a:bgFillStyleLst>
  </a:fmtScheme>
</a:themeOverride>
</file>

<file path=xl/theme/themeOverride3.xml><?xml version="1.0" encoding="utf-8"?>
<a:themeOverride xmlns:a="http://schemas.openxmlformats.org/drawingml/2006/main">
  <a:clrScheme name="LCA">
    <a:dk1>
      <a:sysClr val="windowText" lastClr="000000"/>
    </a:dk1>
    <a:lt1>
      <a:sysClr val="window" lastClr="FFFFFF"/>
    </a:lt1>
    <a:dk2>
      <a:srgbClr val="303030"/>
    </a:dk2>
    <a:lt2>
      <a:srgbClr val="DEDEE0"/>
    </a:lt2>
    <a:accent1>
      <a:srgbClr val="990033"/>
    </a:accent1>
    <a:accent2>
      <a:srgbClr val="6E9FD0"/>
    </a:accent2>
    <a:accent3>
      <a:srgbClr val="BFBFBF"/>
    </a:accent3>
    <a:accent4>
      <a:srgbClr val="000000"/>
    </a:accent4>
    <a:accent5>
      <a:srgbClr val="F2F2F2"/>
    </a:accent5>
    <a:accent6>
      <a:srgbClr val="333399"/>
    </a:accent6>
    <a:hlink>
      <a:srgbClr val="D26900"/>
    </a:hlink>
    <a:folHlink>
      <a:srgbClr val="D89243"/>
    </a:folHlink>
  </a:clrScheme>
  <a:fontScheme name="Example">
    <a:majorFont>
      <a:latin typeface="Arial Black"/>
      <a:ea typeface=""/>
      <a:cs typeface=""/>
    </a:majorFont>
    <a:minorFont>
      <a:latin typeface="Arial Narrow"/>
      <a:ea typeface=""/>
      <a:cs typeface=""/>
    </a:minorFont>
  </a:fontScheme>
  <a:fmtScheme name="Equity">
    <a: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tint val="30000"/>
              <a:satMod val="300000"/>
            </a:schemeClr>
            <a:schemeClr val="phClr">
              <a:tint val="40000"/>
              <a:satMod val="200000"/>
            </a:schemeClr>
          </a:duotone>
        </a:blip>
        <a:tile tx="0" ty="0" sx="70000" sy="70000" flip="none" algn="ctr"/>
      </a:blipFill>
      <a:blipFill>
        <a:blip xmlns:r="http://schemas.openxmlformats.org/officeDocument/2006/relationships" r:embed="rId1">
          <a:duotone>
            <a:schemeClr val="phClr">
              <a:shade val="22000"/>
              <a:satMod val="160000"/>
            </a:schemeClr>
            <a:schemeClr val="phClr">
              <a:shade val="45000"/>
              <a:satMod val="100000"/>
            </a:schemeClr>
          </a:duotone>
        </a:blip>
        <a:tile tx="0" ty="0" sx="65000" sy="65000" flip="none" algn="ctr"/>
      </a:blipFill>
    </a:fillStyleLst>
    <a:lnStyleLst>
      <a:ln w="9525" cap="flat" cmpd="sng" algn="ctr">
        <a:solidFill>
          <a:schemeClr val="phClr">
            <a:shade val="60000"/>
            <a:satMod val="110000"/>
          </a:schemeClr>
        </a:solidFill>
        <a:prstDash val="solid"/>
      </a:ln>
      <a:ln w="127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50800" dist="50800" dir="5400000" algn="t" rotWithShape="0">
            <a:srgbClr val="000000">
              <a:alpha val="60000"/>
            </a:srgbClr>
          </a:outerShdw>
        </a:effectLst>
        <a:scene3d>
          <a:camera prst="isometricBottomUp" fov="0">
            <a:rot lat="0" lon="0" rev="0"/>
          </a:camera>
          <a:lightRig rig="soft" dir="b">
            <a:rot lat="0" lon="0" rev="9000000"/>
          </a:lightRig>
        </a:scene3d>
        <a:sp3d contourW="35000" prstMaterial="matte">
          <a:bevelT w="45000" h="38100" prst="convex"/>
          <a:contourClr>
            <a:schemeClr val="phClr">
              <a:tint val="10000"/>
              <a:satMod val="13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40000"/>
              <a:satMod val="165000"/>
            </a:schemeClr>
          </a:gs>
          <a:gs pos="50000">
            <a:schemeClr val="phClr">
              <a:shade val="80000"/>
              <a:satMod val="155000"/>
            </a:schemeClr>
          </a:gs>
          <a:gs pos="100000">
            <a:schemeClr val="phClr">
              <a:tint val="95000"/>
              <a:satMod val="200000"/>
            </a:schemeClr>
          </a:gs>
        </a:gsLst>
        <a:lin ang="16200000" scaled="1"/>
      </a:gradFill>
      <a:blipFill>
        <a:blip xmlns:r="http://schemas.openxmlformats.org/officeDocument/2006/relationships" r:embed="rId1">
          <a:duotone>
            <a:schemeClr val="phClr">
              <a:tint val="95000"/>
              <a:satMod val="200000"/>
            </a:schemeClr>
            <a:schemeClr val="phClr">
              <a:shade val="80000"/>
              <a:satMod val="100000"/>
            </a:schemeClr>
          </a:duotone>
        </a:blip>
        <a:tile tx="0" ty="0" sx="55000" sy="55000" flip="none" algn="tl"/>
      </a:blipFill>
    </a:bgFillStyleLst>
  </a:fmtScheme>
</a:themeOverride>
</file>

<file path=xl/theme/themeOverride4.xml><?xml version="1.0" encoding="utf-8"?>
<a:themeOverride xmlns:a="http://schemas.openxmlformats.org/drawingml/2006/main">
  <a:clrScheme name="LCA">
    <a:dk1>
      <a:sysClr val="windowText" lastClr="000000"/>
    </a:dk1>
    <a:lt1>
      <a:sysClr val="window" lastClr="FFFFFF"/>
    </a:lt1>
    <a:dk2>
      <a:srgbClr val="303030"/>
    </a:dk2>
    <a:lt2>
      <a:srgbClr val="DEDEE0"/>
    </a:lt2>
    <a:accent1>
      <a:srgbClr val="990033"/>
    </a:accent1>
    <a:accent2>
      <a:srgbClr val="6E9FD0"/>
    </a:accent2>
    <a:accent3>
      <a:srgbClr val="BFBFBF"/>
    </a:accent3>
    <a:accent4>
      <a:srgbClr val="000000"/>
    </a:accent4>
    <a:accent5>
      <a:srgbClr val="F2F2F2"/>
    </a:accent5>
    <a:accent6>
      <a:srgbClr val="333399"/>
    </a:accent6>
    <a:hlink>
      <a:srgbClr val="D26900"/>
    </a:hlink>
    <a:folHlink>
      <a:srgbClr val="D89243"/>
    </a:folHlink>
  </a:clrScheme>
  <a:fontScheme name="Example">
    <a:majorFont>
      <a:latin typeface="Arial Black"/>
      <a:ea typeface=""/>
      <a:cs typeface=""/>
    </a:majorFont>
    <a:minorFont>
      <a:latin typeface="Arial Narrow"/>
      <a:ea typeface=""/>
      <a:cs typeface=""/>
    </a:minorFont>
  </a:fontScheme>
  <a:fmtScheme name="Equity">
    <a: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tint val="30000"/>
              <a:satMod val="300000"/>
            </a:schemeClr>
            <a:schemeClr val="phClr">
              <a:tint val="40000"/>
              <a:satMod val="200000"/>
            </a:schemeClr>
          </a:duotone>
        </a:blip>
        <a:tile tx="0" ty="0" sx="70000" sy="70000" flip="none" algn="ctr"/>
      </a:blipFill>
      <a:blipFill>
        <a:blip xmlns:r="http://schemas.openxmlformats.org/officeDocument/2006/relationships" r:embed="rId1">
          <a:duotone>
            <a:schemeClr val="phClr">
              <a:shade val="22000"/>
              <a:satMod val="160000"/>
            </a:schemeClr>
            <a:schemeClr val="phClr">
              <a:shade val="45000"/>
              <a:satMod val="100000"/>
            </a:schemeClr>
          </a:duotone>
        </a:blip>
        <a:tile tx="0" ty="0" sx="65000" sy="65000" flip="none" algn="ctr"/>
      </a:blipFill>
    </a:fillStyleLst>
    <a:lnStyleLst>
      <a:ln w="9525" cap="flat" cmpd="sng" algn="ctr">
        <a:solidFill>
          <a:schemeClr val="phClr">
            <a:shade val="60000"/>
            <a:satMod val="110000"/>
          </a:schemeClr>
        </a:solidFill>
        <a:prstDash val="solid"/>
      </a:ln>
      <a:ln w="127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50800" dist="50800" dir="5400000" algn="t" rotWithShape="0">
            <a:srgbClr val="000000">
              <a:alpha val="60000"/>
            </a:srgbClr>
          </a:outerShdw>
        </a:effectLst>
        <a:scene3d>
          <a:camera prst="isometricBottomUp" fov="0">
            <a:rot lat="0" lon="0" rev="0"/>
          </a:camera>
          <a:lightRig rig="soft" dir="b">
            <a:rot lat="0" lon="0" rev="9000000"/>
          </a:lightRig>
        </a:scene3d>
        <a:sp3d contourW="35000" prstMaterial="matte">
          <a:bevelT w="45000" h="38100" prst="convex"/>
          <a:contourClr>
            <a:schemeClr val="phClr">
              <a:tint val="10000"/>
              <a:satMod val="13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40000"/>
              <a:satMod val="165000"/>
            </a:schemeClr>
          </a:gs>
          <a:gs pos="50000">
            <a:schemeClr val="phClr">
              <a:shade val="80000"/>
              <a:satMod val="155000"/>
            </a:schemeClr>
          </a:gs>
          <a:gs pos="100000">
            <a:schemeClr val="phClr">
              <a:tint val="95000"/>
              <a:satMod val="200000"/>
            </a:schemeClr>
          </a:gs>
        </a:gsLst>
        <a:lin ang="16200000" scaled="1"/>
      </a:gradFill>
      <a:blipFill>
        <a:blip xmlns:r="http://schemas.openxmlformats.org/officeDocument/2006/relationships" r:embed="rId1">
          <a:duotone>
            <a:schemeClr val="phClr">
              <a:tint val="95000"/>
              <a:satMod val="200000"/>
            </a:schemeClr>
            <a:schemeClr val="phClr">
              <a:shade val="80000"/>
              <a:satMod val="100000"/>
            </a:schemeClr>
          </a:duotone>
        </a:blip>
        <a:tile tx="0" ty="0" sx="55000" sy="55000" flip="none" algn="tl"/>
      </a:blipFill>
    </a:bgFillStyleLst>
  </a:fmtScheme>
</a:themeOverride>
</file>

<file path=xl/theme/themeOverride5.xml><?xml version="1.0" encoding="utf-8"?>
<a:themeOverride xmlns:a="http://schemas.openxmlformats.org/drawingml/2006/main">
  <a:clrScheme name="LCA">
    <a:dk1>
      <a:sysClr val="windowText" lastClr="000000"/>
    </a:dk1>
    <a:lt1>
      <a:sysClr val="window" lastClr="FFFFFF"/>
    </a:lt1>
    <a:dk2>
      <a:srgbClr val="303030"/>
    </a:dk2>
    <a:lt2>
      <a:srgbClr val="DEDEE0"/>
    </a:lt2>
    <a:accent1>
      <a:srgbClr val="990033"/>
    </a:accent1>
    <a:accent2>
      <a:srgbClr val="6E9FD0"/>
    </a:accent2>
    <a:accent3>
      <a:srgbClr val="BFBFBF"/>
    </a:accent3>
    <a:accent4>
      <a:srgbClr val="000000"/>
    </a:accent4>
    <a:accent5>
      <a:srgbClr val="F2F2F2"/>
    </a:accent5>
    <a:accent6>
      <a:srgbClr val="333399"/>
    </a:accent6>
    <a:hlink>
      <a:srgbClr val="D26900"/>
    </a:hlink>
    <a:folHlink>
      <a:srgbClr val="D89243"/>
    </a:folHlink>
  </a:clrScheme>
  <a:fontScheme name="Example">
    <a:majorFont>
      <a:latin typeface="Arial Black"/>
      <a:ea typeface=""/>
      <a:cs typeface=""/>
    </a:majorFont>
    <a:minorFont>
      <a:latin typeface="Arial Narrow"/>
      <a:ea typeface=""/>
      <a:cs typeface=""/>
    </a:minorFont>
  </a:fontScheme>
  <a:fmtScheme name="Equity">
    <a: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tint val="30000"/>
              <a:satMod val="300000"/>
            </a:schemeClr>
            <a:schemeClr val="phClr">
              <a:tint val="40000"/>
              <a:satMod val="200000"/>
            </a:schemeClr>
          </a:duotone>
        </a:blip>
        <a:tile tx="0" ty="0" sx="70000" sy="70000" flip="none" algn="ctr"/>
      </a:blipFill>
      <a:blipFill>
        <a:blip xmlns:r="http://schemas.openxmlformats.org/officeDocument/2006/relationships" r:embed="rId1">
          <a:duotone>
            <a:schemeClr val="phClr">
              <a:shade val="22000"/>
              <a:satMod val="160000"/>
            </a:schemeClr>
            <a:schemeClr val="phClr">
              <a:shade val="45000"/>
              <a:satMod val="100000"/>
            </a:schemeClr>
          </a:duotone>
        </a:blip>
        <a:tile tx="0" ty="0" sx="65000" sy="65000" flip="none" algn="ctr"/>
      </a:blipFill>
    </a:fillStyleLst>
    <a:lnStyleLst>
      <a:ln w="9525" cap="flat" cmpd="sng" algn="ctr">
        <a:solidFill>
          <a:schemeClr val="phClr">
            <a:shade val="60000"/>
            <a:satMod val="110000"/>
          </a:schemeClr>
        </a:solidFill>
        <a:prstDash val="solid"/>
      </a:ln>
      <a:ln w="127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50800" dist="50800" dir="5400000" algn="t" rotWithShape="0">
            <a:srgbClr val="000000">
              <a:alpha val="60000"/>
            </a:srgbClr>
          </a:outerShdw>
        </a:effectLst>
        <a:scene3d>
          <a:camera prst="isometricBottomUp" fov="0">
            <a:rot lat="0" lon="0" rev="0"/>
          </a:camera>
          <a:lightRig rig="soft" dir="b">
            <a:rot lat="0" lon="0" rev="9000000"/>
          </a:lightRig>
        </a:scene3d>
        <a:sp3d contourW="35000" prstMaterial="matte">
          <a:bevelT w="45000" h="38100" prst="convex"/>
          <a:contourClr>
            <a:schemeClr val="phClr">
              <a:tint val="10000"/>
              <a:satMod val="13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40000"/>
              <a:satMod val="165000"/>
            </a:schemeClr>
          </a:gs>
          <a:gs pos="50000">
            <a:schemeClr val="phClr">
              <a:shade val="80000"/>
              <a:satMod val="155000"/>
            </a:schemeClr>
          </a:gs>
          <a:gs pos="100000">
            <a:schemeClr val="phClr">
              <a:tint val="95000"/>
              <a:satMod val="200000"/>
            </a:schemeClr>
          </a:gs>
        </a:gsLst>
        <a:lin ang="16200000" scaled="1"/>
      </a:gradFill>
      <a:blipFill>
        <a:blip xmlns:r="http://schemas.openxmlformats.org/officeDocument/2006/relationships" r:embed="rId1">
          <a:duotone>
            <a:schemeClr val="phClr">
              <a:tint val="95000"/>
              <a:satMod val="200000"/>
            </a:schemeClr>
            <a:schemeClr val="phClr">
              <a:shade val="80000"/>
              <a:satMod val="100000"/>
            </a:schemeClr>
          </a:duotone>
        </a:blip>
        <a:tile tx="0" ty="0" sx="55000" sy="55000" flip="none" algn="tl"/>
      </a:blipFill>
    </a:bgFillStyleLst>
  </a:fmtScheme>
</a:themeOverride>
</file>

<file path=xl/theme/themeOverride6.xml><?xml version="1.0" encoding="utf-8"?>
<a:themeOverride xmlns:a="http://schemas.openxmlformats.org/drawingml/2006/main">
  <a:clrScheme name="LCA">
    <a:dk1>
      <a:sysClr val="windowText" lastClr="000000"/>
    </a:dk1>
    <a:lt1>
      <a:sysClr val="window" lastClr="FFFFFF"/>
    </a:lt1>
    <a:dk2>
      <a:srgbClr val="303030"/>
    </a:dk2>
    <a:lt2>
      <a:srgbClr val="DEDEE0"/>
    </a:lt2>
    <a:accent1>
      <a:srgbClr val="990033"/>
    </a:accent1>
    <a:accent2>
      <a:srgbClr val="6E9FD0"/>
    </a:accent2>
    <a:accent3>
      <a:srgbClr val="BFBFBF"/>
    </a:accent3>
    <a:accent4>
      <a:srgbClr val="000000"/>
    </a:accent4>
    <a:accent5>
      <a:srgbClr val="F2F2F2"/>
    </a:accent5>
    <a:accent6>
      <a:srgbClr val="333399"/>
    </a:accent6>
    <a:hlink>
      <a:srgbClr val="D26900"/>
    </a:hlink>
    <a:folHlink>
      <a:srgbClr val="D89243"/>
    </a:folHlink>
  </a:clrScheme>
  <a:fontScheme name="Example">
    <a:majorFont>
      <a:latin typeface="Arial Black"/>
      <a:ea typeface=""/>
      <a:cs typeface=""/>
    </a:majorFont>
    <a:minorFont>
      <a:latin typeface="Arial Narrow"/>
      <a:ea typeface=""/>
      <a:cs typeface=""/>
    </a:minorFont>
  </a:fontScheme>
  <a:fmtScheme name="Equity">
    <a: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tint val="30000"/>
              <a:satMod val="300000"/>
            </a:schemeClr>
            <a:schemeClr val="phClr">
              <a:tint val="40000"/>
              <a:satMod val="200000"/>
            </a:schemeClr>
          </a:duotone>
        </a:blip>
        <a:tile tx="0" ty="0" sx="70000" sy="70000" flip="none" algn="ctr"/>
      </a:blipFill>
      <a:blipFill>
        <a:blip xmlns:r="http://schemas.openxmlformats.org/officeDocument/2006/relationships" r:embed="rId1">
          <a:duotone>
            <a:schemeClr val="phClr">
              <a:shade val="22000"/>
              <a:satMod val="160000"/>
            </a:schemeClr>
            <a:schemeClr val="phClr">
              <a:shade val="45000"/>
              <a:satMod val="100000"/>
            </a:schemeClr>
          </a:duotone>
        </a:blip>
        <a:tile tx="0" ty="0" sx="65000" sy="65000" flip="none" algn="ctr"/>
      </a:blipFill>
    </a:fillStyleLst>
    <a:lnStyleLst>
      <a:ln w="9525" cap="flat" cmpd="sng" algn="ctr">
        <a:solidFill>
          <a:schemeClr val="phClr">
            <a:shade val="60000"/>
            <a:satMod val="110000"/>
          </a:schemeClr>
        </a:solidFill>
        <a:prstDash val="solid"/>
      </a:ln>
      <a:ln w="127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50800" dist="50800" dir="5400000" algn="t" rotWithShape="0">
            <a:srgbClr val="000000">
              <a:alpha val="60000"/>
            </a:srgbClr>
          </a:outerShdw>
        </a:effectLst>
        <a:scene3d>
          <a:camera prst="isometricBottomUp" fov="0">
            <a:rot lat="0" lon="0" rev="0"/>
          </a:camera>
          <a:lightRig rig="soft" dir="b">
            <a:rot lat="0" lon="0" rev="9000000"/>
          </a:lightRig>
        </a:scene3d>
        <a:sp3d contourW="35000" prstMaterial="matte">
          <a:bevelT w="45000" h="38100" prst="convex"/>
          <a:contourClr>
            <a:schemeClr val="phClr">
              <a:tint val="10000"/>
              <a:satMod val="13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40000"/>
              <a:satMod val="165000"/>
            </a:schemeClr>
          </a:gs>
          <a:gs pos="50000">
            <a:schemeClr val="phClr">
              <a:shade val="80000"/>
              <a:satMod val="155000"/>
            </a:schemeClr>
          </a:gs>
          <a:gs pos="100000">
            <a:schemeClr val="phClr">
              <a:tint val="95000"/>
              <a:satMod val="200000"/>
            </a:schemeClr>
          </a:gs>
        </a:gsLst>
        <a:lin ang="16200000" scaled="1"/>
      </a:gradFill>
      <a:blipFill>
        <a:blip xmlns:r="http://schemas.openxmlformats.org/officeDocument/2006/relationships" r:embed="rId1">
          <a:duotone>
            <a:schemeClr val="phClr">
              <a:tint val="95000"/>
              <a:satMod val="200000"/>
            </a:schemeClr>
            <a:schemeClr val="phClr">
              <a:shade val="80000"/>
              <a:satMod val="100000"/>
            </a:schemeClr>
          </a:duotone>
        </a:blip>
        <a:tile tx="0" ty="0" sx="55000" sy="55000" flip="none" algn="tl"/>
      </a:blipFill>
    </a:bgFillStyleLst>
  </a:fmtScheme>
</a:themeOverride>
</file>

<file path=xl/theme/themeOverride7.xml><?xml version="1.0" encoding="utf-8"?>
<a:themeOverride xmlns:a="http://schemas.openxmlformats.org/drawingml/2006/main">
  <a:clrScheme name="LCA">
    <a:dk1>
      <a:sysClr val="windowText" lastClr="000000"/>
    </a:dk1>
    <a:lt1>
      <a:sysClr val="window" lastClr="FFFFFF"/>
    </a:lt1>
    <a:dk2>
      <a:srgbClr val="303030"/>
    </a:dk2>
    <a:lt2>
      <a:srgbClr val="DEDEE0"/>
    </a:lt2>
    <a:accent1>
      <a:srgbClr val="990033"/>
    </a:accent1>
    <a:accent2>
      <a:srgbClr val="6E9FD0"/>
    </a:accent2>
    <a:accent3>
      <a:srgbClr val="BFBFBF"/>
    </a:accent3>
    <a:accent4>
      <a:srgbClr val="000000"/>
    </a:accent4>
    <a:accent5>
      <a:srgbClr val="F2F2F2"/>
    </a:accent5>
    <a:accent6>
      <a:srgbClr val="333399"/>
    </a:accent6>
    <a:hlink>
      <a:srgbClr val="D26900"/>
    </a:hlink>
    <a:folHlink>
      <a:srgbClr val="D89243"/>
    </a:folHlink>
  </a:clrScheme>
  <a:fontScheme name="Example">
    <a:majorFont>
      <a:latin typeface="Arial Black"/>
      <a:ea typeface=""/>
      <a:cs typeface=""/>
    </a:majorFont>
    <a:minorFont>
      <a:latin typeface="Arial Narrow"/>
      <a:ea typeface=""/>
      <a:cs typeface=""/>
    </a:minorFont>
  </a:fontScheme>
  <a:fmtScheme name="Equity">
    <a: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tint val="30000"/>
              <a:satMod val="300000"/>
            </a:schemeClr>
            <a:schemeClr val="phClr">
              <a:tint val="40000"/>
              <a:satMod val="200000"/>
            </a:schemeClr>
          </a:duotone>
        </a:blip>
        <a:tile tx="0" ty="0" sx="70000" sy="70000" flip="none" algn="ctr"/>
      </a:blipFill>
      <a:blipFill>
        <a:blip xmlns:r="http://schemas.openxmlformats.org/officeDocument/2006/relationships" r:embed="rId1">
          <a:duotone>
            <a:schemeClr val="phClr">
              <a:shade val="22000"/>
              <a:satMod val="160000"/>
            </a:schemeClr>
            <a:schemeClr val="phClr">
              <a:shade val="45000"/>
              <a:satMod val="100000"/>
            </a:schemeClr>
          </a:duotone>
        </a:blip>
        <a:tile tx="0" ty="0" sx="65000" sy="65000" flip="none" algn="ctr"/>
      </a:blipFill>
    </a:fillStyleLst>
    <a:lnStyleLst>
      <a:ln w="9525" cap="flat" cmpd="sng" algn="ctr">
        <a:solidFill>
          <a:schemeClr val="phClr">
            <a:shade val="60000"/>
            <a:satMod val="110000"/>
          </a:schemeClr>
        </a:solidFill>
        <a:prstDash val="solid"/>
      </a:ln>
      <a:ln w="127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50800" dist="50800" dir="5400000" algn="t" rotWithShape="0">
            <a:srgbClr val="000000">
              <a:alpha val="60000"/>
            </a:srgbClr>
          </a:outerShdw>
        </a:effectLst>
        <a:scene3d>
          <a:camera prst="isometricBottomUp" fov="0">
            <a:rot lat="0" lon="0" rev="0"/>
          </a:camera>
          <a:lightRig rig="soft" dir="b">
            <a:rot lat="0" lon="0" rev="9000000"/>
          </a:lightRig>
        </a:scene3d>
        <a:sp3d contourW="35000" prstMaterial="matte">
          <a:bevelT w="45000" h="38100" prst="convex"/>
          <a:contourClr>
            <a:schemeClr val="phClr">
              <a:tint val="10000"/>
              <a:satMod val="13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40000"/>
              <a:satMod val="165000"/>
            </a:schemeClr>
          </a:gs>
          <a:gs pos="50000">
            <a:schemeClr val="phClr">
              <a:shade val="80000"/>
              <a:satMod val="155000"/>
            </a:schemeClr>
          </a:gs>
          <a:gs pos="100000">
            <a:schemeClr val="phClr">
              <a:tint val="95000"/>
              <a:satMod val="200000"/>
            </a:schemeClr>
          </a:gs>
        </a:gsLst>
        <a:lin ang="16200000" scaled="1"/>
      </a:gradFill>
      <a:blipFill>
        <a:blip xmlns:r="http://schemas.openxmlformats.org/officeDocument/2006/relationships" r:embed="rId1">
          <a:duotone>
            <a:schemeClr val="phClr">
              <a:tint val="95000"/>
              <a:satMod val="200000"/>
            </a:schemeClr>
            <a:schemeClr val="phClr">
              <a:shade val="80000"/>
              <a:satMod val="100000"/>
            </a:schemeClr>
          </a:duotone>
        </a:blip>
        <a:tile tx="0" ty="0" sx="55000" sy="55000" flip="none" algn="tl"/>
      </a:blipFill>
    </a:bgFillStyleLst>
  </a:fmtScheme>
</a:themeOverride>
</file>

<file path=xl/theme/themeOverride8.xml><?xml version="1.0" encoding="utf-8"?>
<a:themeOverride xmlns:a="http://schemas.openxmlformats.org/drawingml/2006/main">
  <a:clrScheme name="LCA">
    <a:dk1>
      <a:sysClr val="windowText" lastClr="000000"/>
    </a:dk1>
    <a:lt1>
      <a:sysClr val="window" lastClr="FFFFFF"/>
    </a:lt1>
    <a:dk2>
      <a:srgbClr val="303030"/>
    </a:dk2>
    <a:lt2>
      <a:srgbClr val="DEDEE0"/>
    </a:lt2>
    <a:accent1>
      <a:srgbClr val="990033"/>
    </a:accent1>
    <a:accent2>
      <a:srgbClr val="6E9FD0"/>
    </a:accent2>
    <a:accent3>
      <a:srgbClr val="BFBFBF"/>
    </a:accent3>
    <a:accent4>
      <a:srgbClr val="000000"/>
    </a:accent4>
    <a:accent5>
      <a:srgbClr val="F2F2F2"/>
    </a:accent5>
    <a:accent6>
      <a:srgbClr val="333399"/>
    </a:accent6>
    <a:hlink>
      <a:srgbClr val="D26900"/>
    </a:hlink>
    <a:folHlink>
      <a:srgbClr val="D89243"/>
    </a:folHlink>
  </a:clrScheme>
  <a:fontScheme name="Example">
    <a:majorFont>
      <a:latin typeface="Arial Black"/>
      <a:ea typeface=""/>
      <a:cs typeface=""/>
    </a:majorFont>
    <a:minorFont>
      <a:latin typeface="Arial Narrow"/>
      <a:ea typeface=""/>
      <a:cs typeface=""/>
    </a:minorFont>
  </a:fontScheme>
  <a:fmtScheme name="Equity">
    <a: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tint val="30000"/>
              <a:satMod val="300000"/>
            </a:schemeClr>
            <a:schemeClr val="phClr">
              <a:tint val="40000"/>
              <a:satMod val="200000"/>
            </a:schemeClr>
          </a:duotone>
        </a:blip>
        <a:tile tx="0" ty="0" sx="70000" sy="70000" flip="none" algn="ctr"/>
      </a:blipFill>
      <a:blipFill>
        <a:blip xmlns:r="http://schemas.openxmlformats.org/officeDocument/2006/relationships" r:embed="rId1">
          <a:duotone>
            <a:schemeClr val="phClr">
              <a:shade val="22000"/>
              <a:satMod val="160000"/>
            </a:schemeClr>
            <a:schemeClr val="phClr">
              <a:shade val="45000"/>
              <a:satMod val="100000"/>
            </a:schemeClr>
          </a:duotone>
        </a:blip>
        <a:tile tx="0" ty="0" sx="65000" sy="65000" flip="none" algn="ctr"/>
      </a:blipFill>
    </a:fillStyleLst>
    <a:lnStyleLst>
      <a:ln w="9525" cap="flat" cmpd="sng" algn="ctr">
        <a:solidFill>
          <a:schemeClr val="phClr">
            <a:shade val="60000"/>
            <a:satMod val="110000"/>
          </a:schemeClr>
        </a:solidFill>
        <a:prstDash val="solid"/>
      </a:ln>
      <a:ln w="127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50800" dist="50800" dir="5400000" algn="t" rotWithShape="0">
            <a:srgbClr val="000000">
              <a:alpha val="60000"/>
            </a:srgbClr>
          </a:outerShdw>
        </a:effectLst>
        <a:scene3d>
          <a:camera prst="isometricBottomUp" fov="0">
            <a:rot lat="0" lon="0" rev="0"/>
          </a:camera>
          <a:lightRig rig="soft" dir="b">
            <a:rot lat="0" lon="0" rev="9000000"/>
          </a:lightRig>
        </a:scene3d>
        <a:sp3d contourW="35000" prstMaterial="matte">
          <a:bevelT w="45000" h="38100" prst="convex"/>
          <a:contourClr>
            <a:schemeClr val="phClr">
              <a:tint val="10000"/>
              <a:satMod val="13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40000"/>
              <a:satMod val="165000"/>
            </a:schemeClr>
          </a:gs>
          <a:gs pos="50000">
            <a:schemeClr val="phClr">
              <a:shade val="80000"/>
              <a:satMod val="155000"/>
            </a:schemeClr>
          </a:gs>
          <a:gs pos="100000">
            <a:schemeClr val="phClr">
              <a:tint val="95000"/>
              <a:satMod val="200000"/>
            </a:schemeClr>
          </a:gs>
        </a:gsLst>
        <a:lin ang="16200000" scaled="1"/>
      </a:gradFill>
      <a:blipFill>
        <a:blip xmlns:r="http://schemas.openxmlformats.org/officeDocument/2006/relationships" r:embed="rId1">
          <a:duotone>
            <a:schemeClr val="phClr">
              <a:tint val="95000"/>
              <a:satMod val="200000"/>
            </a:schemeClr>
            <a:schemeClr val="phClr">
              <a:shade val="80000"/>
              <a:satMod val="100000"/>
            </a:schemeClr>
          </a:duotone>
        </a:blip>
        <a:tile tx="0" ty="0" sx="55000" sy="55000" flip="none" algn="tl"/>
      </a:blipFill>
    </a:bgFillStyleLst>
  </a:fmtScheme>
</a:themeOverride>
</file>

<file path=xl/theme/themeOverride9.xml><?xml version="1.0" encoding="utf-8"?>
<a:themeOverride xmlns:a="http://schemas.openxmlformats.org/drawingml/2006/main">
  <a:clrScheme name="LCA">
    <a:dk1>
      <a:sysClr val="windowText" lastClr="000000"/>
    </a:dk1>
    <a:lt1>
      <a:sysClr val="window" lastClr="FFFFFF"/>
    </a:lt1>
    <a:dk2>
      <a:srgbClr val="303030"/>
    </a:dk2>
    <a:lt2>
      <a:srgbClr val="DEDEE0"/>
    </a:lt2>
    <a:accent1>
      <a:srgbClr val="990033"/>
    </a:accent1>
    <a:accent2>
      <a:srgbClr val="6E9FD0"/>
    </a:accent2>
    <a:accent3>
      <a:srgbClr val="BFBFBF"/>
    </a:accent3>
    <a:accent4>
      <a:srgbClr val="000000"/>
    </a:accent4>
    <a:accent5>
      <a:srgbClr val="F2F2F2"/>
    </a:accent5>
    <a:accent6>
      <a:srgbClr val="333399"/>
    </a:accent6>
    <a:hlink>
      <a:srgbClr val="D26900"/>
    </a:hlink>
    <a:folHlink>
      <a:srgbClr val="D89243"/>
    </a:folHlink>
  </a:clrScheme>
  <a:fontScheme name="Example">
    <a:majorFont>
      <a:latin typeface="Arial Black"/>
      <a:ea typeface=""/>
      <a:cs typeface=""/>
    </a:majorFont>
    <a:minorFont>
      <a:latin typeface="Arial Narrow"/>
      <a:ea typeface=""/>
      <a:cs typeface=""/>
    </a:minorFont>
  </a:fontScheme>
  <a:fmtScheme name="Equity">
    <a: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tint val="30000"/>
              <a:satMod val="300000"/>
            </a:schemeClr>
            <a:schemeClr val="phClr">
              <a:tint val="40000"/>
              <a:satMod val="200000"/>
            </a:schemeClr>
          </a:duotone>
        </a:blip>
        <a:tile tx="0" ty="0" sx="70000" sy="70000" flip="none" algn="ctr"/>
      </a:blipFill>
      <a:blipFill>
        <a:blip xmlns:r="http://schemas.openxmlformats.org/officeDocument/2006/relationships" r:embed="rId1">
          <a:duotone>
            <a:schemeClr val="phClr">
              <a:shade val="22000"/>
              <a:satMod val="160000"/>
            </a:schemeClr>
            <a:schemeClr val="phClr">
              <a:shade val="45000"/>
              <a:satMod val="100000"/>
            </a:schemeClr>
          </a:duotone>
        </a:blip>
        <a:tile tx="0" ty="0" sx="65000" sy="65000" flip="none" algn="ctr"/>
      </a:blipFill>
    </a:fillStyleLst>
    <a:lnStyleLst>
      <a:ln w="9525" cap="flat" cmpd="sng" algn="ctr">
        <a:solidFill>
          <a:schemeClr val="phClr">
            <a:shade val="60000"/>
            <a:satMod val="110000"/>
          </a:schemeClr>
        </a:solidFill>
        <a:prstDash val="solid"/>
      </a:ln>
      <a:ln w="127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50800" dist="50800" dir="5400000" algn="t" rotWithShape="0">
            <a:srgbClr val="000000">
              <a:alpha val="60000"/>
            </a:srgbClr>
          </a:outerShdw>
        </a:effectLst>
        <a:scene3d>
          <a:camera prst="isometricBottomUp" fov="0">
            <a:rot lat="0" lon="0" rev="0"/>
          </a:camera>
          <a:lightRig rig="soft" dir="b">
            <a:rot lat="0" lon="0" rev="9000000"/>
          </a:lightRig>
        </a:scene3d>
        <a:sp3d contourW="35000" prstMaterial="matte">
          <a:bevelT w="45000" h="38100" prst="convex"/>
          <a:contourClr>
            <a:schemeClr val="phClr">
              <a:tint val="10000"/>
              <a:satMod val="13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40000"/>
              <a:satMod val="165000"/>
            </a:schemeClr>
          </a:gs>
          <a:gs pos="50000">
            <a:schemeClr val="phClr">
              <a:shade val="80000"/>
              <a:satMod val="155000"/>
            </a:schemeClr>
          </a:gs>
          <a:gs pos="100000">
            <a:schemeClr val="phClr">
              <a:tint val="95000"/>
              <a:satMod val="200000"/>
            </a:schemeClr>
          </a:gs>
        </a:gsLst>
        <a:lin ang="16200000" scaled="1"/>
      </a:gradFill>
      <a:blipFill>
        <a:blip xmlns:r="http://schemas.openxmlformats.org/officeDocument/2006/relationships" r:embed="rId1">
          <a:duotone>
            <a:schemeClr val="phClr">
              <a:tint val="95000"/>
              <a:satMod val="200000"/>
            </a:schemeClr>
            <a:schemeClr val="phClr">
              <a:shade val="80000"/>
              <a:satMod val="100000"/>
            </a:schemeClr>
          </a:duotone>
        </a:blip>
        <a:tile tx="0" ty="0" sx="55000" sy="55000" flip="none" algn="tl"/>
      </a:blip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"/>
  <sheetViews>
    <sheetView tabSelected="1" workbookViewId="0">
      <selection activeCell="R13" sqref="R13"/>
    </sheetView>
  </sheetViews>
  <sheetFormatPr defaultRowHeight="1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C31"/>
  <sheetViews>
    <sheetView workbookViewId="0"/>
  </sheetViews>
  <sheetFormatPr defaultRowHeight="15"/>
  <cols>
    <col min="1" max="1" width="43.5703125" customWidth="1"/>
    <col min="2" max="2" width="7.42578125" style="47" customWidth="1"/>
  </cols>
  <sheetData>
    <row r="2" spans="1:55">
      <c r="C2">
        <v>2032</v>
      </c>
    </row>
    <row r="3" spans="1:55">
      <c r="A3" s="42"/>
      <c r="B3" s="42"/>
      <c r="C3" t="s">
        <v>132</v>
      </c>
    </row>
    <row r="4" spans="1:55" ht="16.5" thickBot="1">
      <c r="A4" s="5" t="s">
        <v>88</v>
      </c>
      <c r="B4" s="126"/>
      <c r="C4" s="37">
        <f t="shared" ref="C4:C11" si="0">RATE(19,,-$C$29,BC18)</f>
        <v>4.9032943259255536E-2</v>
      </c>
      <c r="D4" s="1"/>
      <c r="E4" s="1"/>
    </row>
    <row r="5" spans="1:55" ht="16.5" thickBot="1">
      <c r="A5" s="5" t="s">
        <v>89</v>
      </c>
      <c r="B5" s="126"/>
      <c r="C5" s="37">
        <f t="shared" si="0"/>
        <v>5.3160147706049765E-2</v>
      </c>
      <c r="D5" s="1"/>
      <c r="E5" s="1"/>
    </row>
    <row r="6" spans="1:55" ht="16.5" thickBot="1">
      <c r="A6" s="5" t="s">
        <v>90</v>
      </c>
      <c r="B6" s="126"/>
      <c r="C6" s="37">
        <f t="shared" si="0"/>
        <v>4.9664327153435314E-2</v>
      </c>
      <c r="D6" s="1"/>
      <c r="E6" s="1"/>
    </row>
    <row r="7" spans="1:55" ht="16.5" thickBot="1">
      <c r="A7" s="5" t="s">
        <v>91</v>
      </c>
      <c r="B7" s="126"/>
      <c r="C7" s="37">
        <f t="shared" si="0"/>
        <v>4.8966082214872669E-2</v>
      </c>
      <c r="D7" s="1"/>
      <c r="E7" s="1"/>
    </row>
    <row r="8" spans="1:55" ht="16.5" thickBot="1">
      <c r="A8" s="5" t="s">
        <v>92</v>
      </c>
      <c r="B8" s="126"/>
      <c r="C8" s="37">
        <f t="shared" si="0"/>
        <v>5.4300822307595024E-2</v>
      </c>
      <c r="D8" s="1"/>
      <c r="E8" s="1"/>
    </row>
    <row r="9" spans="1:55" ht="16.5" thickBot="1">
      <c r="A9" s="5" t="s">
        <v>93</v>
      </c>
      <c r="B9" s="126"/>
      <c r="C9" s="37">
        <f t="shared" si="0"/>
        <v>5.259708109095064E-2</v>
      </c>
      <c r="D9" s="1"/>
      <c r="E9" s="1"/>
    </row>
    <row r="10" spans="1:55" ht="16.5" thickBot="1">
      <c r="A10" s="5" t="s">
        <v>94</v>
      </c>
      <c r="B10" s="126"/>
      <c r="C10" s="37">
        <f t="shared" si="0"/>
        <v>4.9713883259314841E-2</v>
      </c>
      <c r="D10" s="1"/>
      <c r="E10" s="1"/>
    </row>
    <row r="11" spans="1:55" ht="15.75">
      <c r="A11" s="15" t="s">
        <v>113</v>
      </c>
      <c r="B11" s="126"/>
      <c r="C11" s="37">
        <f t="shared" si="0"/>
        <v>5.4025399558803491E-2</v>
      </c>
      <c r="D11" s="1"/>
      <c r="E11" s="1"/>
    </row>
    <row r="15" spans="1:55">
      <c r="A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 t="s">
        <v>164</v>
      </c>
    </row>
    <row r="16" spans="1:55" ht="15.75" thickBot="1">
      <c r="A16" s="47" t="s">
        <v>28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>
        <v>7.0499999999999993E-2</v>
      </c>
      <c r="BB16" s="129" t="s">
        <v>136</v>
      </c>
      <c r="BC16" s="129"/>
    </row>
    <row r="17" spans="1:55" ht="16.5" thickBot="1">
      <c r="A17" s="13" t="s">
        <v>86</v>
      </c>
      <c r="B17" s="127"/>
      <c r="C17" s="23">
        <v>2013</v>
      </c>
      <c r="D17" s="23">
        <v>2014</v>
      </c>
      <c r="E17" s="23">
        <v>2015</v>
      </c>
      <c r="F17" s="23">
        <v>2016</v>
      </c>
      <c r="G17" s="23">
        <v>2017</v>
      </c>
      <c r="H17" s="23">
        <v>2018</v>
      </c>
      <c r="I17" s="23">
        <v>2019</v>
      </c>
      <c r="J17" s="23">
        <v>2020</v>
      </c>
      <c r="K17" s="23">
        <v>2021</v>
      </c>
      <c r="L17" s="23">
        <v>2022</v>
      </c>
      <c r="M17" s="23">
        <v>2023</v>
      </c>
      <c r="N17" s="23">
        <v>2024</v>
      </c>
      <c r="O17" s="23">
        <v>2025</v>
      </c>
      <c r="P17" s="23">
        <v>2026</v>
      </c>
      <c r="Q17" s="23">
        <v>2027</v>
      </c>
      <c r="R17" s="23">
        <v>2028</v>
      </c>
      <c r="S17" s="23">
        <v>2029</v>
      </c>
      <c r="T17" s="23">
        <v>2030</v>
      </c>
      <c r="U17" s="23">
        <v>2031</v>
      </c>
      <c r="V17" s="24">
        <v>2032</v>
      </c>
      <c r="W17" s="23">
        <v>2033</v>
      </c>
      <c r="X17" s="23">
        <v>2034</v>
      </c>
      <c r="Y17" s="23">
        <v>2035</v>
      </c>
      <c r="Z17" s="23">
        <v>2036</v>
      </c>
      <c r="AA17" s="23">
        <v>2037</v>
      </c>
      <c r="AB17" s="23">
        <v>2038</v>
      </c>
      <c r="AC17" s="23">
        <v>2039</v>
      </c>
      <c r="AD17" s="23">
        <v>2040</v>
      </c>
      <c r="AE17" s="23">
        <v>2041</v>
      </c>
      <c r="AF17" s="23">
        <v>2042</v>
      </c>
      <c r="AG17" s="23">
        <v>2043</v>
      </c>
      <c r="AH17" s="23">
        <v>2044</v>
      </c>
      <c r="AI17" s="23">
        <v>2045</v>
      </c>
      <c r="AJ17" s="23">
        <v>2046</v>
      </c>
      <c r="AK17" s="23">
        <v>2047</v>
      </c>
      <c r="AL17" s="23">
        <v>2048</v>
      </c>
      <c r="AM17" s="23">
        <v>2049</v>
      </c>
      <c r="AN17" s="23">
        <v>2050</v>
      </c>
      <c r="AO17" s="23">
        <v>2051</v>
      </c>
      <c r="AP17" s="23">
        <v>2052</v>
      </c>
      <c r="AQ17" s="23">
        <v>2053</v>
      </c>
      <c r="AR17" s="23">
        <v>2054</v>
      </c>
      <c r="AS17" s="23">
        <v>2055</v>
      </c>
      <c r="AT17" s="23">
        <v>2056</v>
      </c>
      <c r="AU17" s="23">
        <v>2057</v>
      </c>
      <c r="AV17" s="23">
        <v>2058</v>
      </c>
      <c r="AW17" s="23">
        <v>2059</v>
      </c>
      <c r="AX17" s="23">
        <v>2060</v>
      </c>
      <c r="AY17" s="23">
        <v>2061</v>
      </c>
      <c r="AZ17" s="23">
        <v>2062</v>
      </c>
      <c r="BA17" s="47" t="s">
        <v>114</v>
      </c>
      <c r="BB17" s="42">
        <v>2062</v>
      </c>
      <c r="BC17" s="42">
        <v>2032</v>
      </c>
    </row>
    <row r="18" spans="1:55" ht="16.5" thickBot="1">
      <c r="A18" s="5" t="s">
        <v>88</v>
      </c>
      <c r="B18" s="126"/>
      <c r="C18" s="30">
        <v>0</v>
      </c>
      <c r="D18" s="30">
        <v>48</v>
      </c>
      <c r="E18" s="30">
        <v>97</v>
      </c>
      <c r="F18" s="30">
        <v>149</v>
      </c>
      <c r="G18" s="30">
        <v>204</v>
      </c>
      <c r="H18" s="30">
        <v>263</v>
      </c>
      <c r="I18" s="30">
        <v>325</v>
      </c>
      <c r="J18" s="30">
        <v>390</v>
      </c>
      <c r="K18" s="30">
        <v>461</v>
      </c>
      <c r="L18" s="30">
        <v>535</v>
      </c>
      <c r="M18" s="30">
        <v>614</v>
      </c>
      <c r="N18" s="30">
        <v>698</v>
      </c>
      <c r="O18" s="30">
        <v>787</v>
      </c>
      <c r="P18" s="30">
        <v>880</v>
      </c>
      <c r="Q18" s="30">
        <v>979</v>
      </c>
      <c r="R18" s="30">
        <v>1083</v>
      </c>
      <c r="S18" s="30">
        <v>1194</v>
      </c>
      <c r="T18" s="30">
        <v>1311</v>
      </c>
      <c r="U18" s="30">
        <v>1434</v>
      </c>
      <c r="V18" s="30">
        <v>1564</v>
      </c>
      <c r="W18" s="30">
        <v>999</v>
      </c>
      <c r="X18" s="30">
        <v>1054</v>
      </c>
      <c r="Y18" s="30">
        <v>1223</v>
      </c>
      <c r="Z18" s="30">
        <v>1281</v>
      </c>
      <c r="AA18" s="30">
        <v>1309</v>
      </c>
      <c r="AB18" s="30">
        <v>1471</v>
      </c>
      <c r="AC18" s="30">
        <v>1551</v>
      </c>
      <c r="AD18" s="30">
        <v>1597</v>
      </c>
      <c r="AE18" s="30">
        <v>1779</v>
      </c>
      <c r="AF18" s="30">
        <v>1895</v>
      </c>
      <c r="AG18" s="30">
        <v>2039</v>
      </c>
      <c r="AH18" s="30">
        <v>2085</v>
      </c>
      <c r="AI18" s="30">
        <v>2257</v>
      </c>
      <c r="AJ18" s="30">
        <v>2409</v>
      </c>
      <c r="AK18" s="30">
        <v>2540</v>
      </c>
      <c r="AL18" s="30">
        <v>2620</v>
      </c>
      <c r="AM18" s="30">
        <v>2628</v>
      </c>
      <c r="AN18" s="30">
        <v>2675</v>
      </c>
      <c r="AO18" s="30">
        <v>2804</v>
      </c>
      <c r="AP18" s="30">
        <v>2875</v>
      </c>
      <c r="AQ18" s="30">
        <v>2963</v>
      </c>
      <c r="AR18" s="30">
        <v>3096</v>
      </c>
      <c r="AS18" s="30">
        <v>3158</v>
      </c>
      <c r="AT18" s="30">
        <v>3236</v>
      </c>
      <c r="AU18" s="30">
        <v>3308</v>
      </c>
      <c r="AV18" s="30">
        <v>3350</v>
      </c>
      <c r="AW18" s="30">
        <v>3440</v>
      </c>
      <c r="AX18" s="30">
        <v>3525</v>
      </c>
      <c r="AY18" s="30">
        <v>3614</v>
      </c>
      <c r="AZ18" s="30">
        <v>3754</v>
      </c>
      <c r="BA18" s="53">
        <f>NPV($BA$16,C18:AZ18)</f>
        <v>11208.741404253242</v>
      </c>
      <c r="BB18" s="35">
        <f>AZ18+$AZ$30</f>
        <v>6321.3734805312288</v>
      </c>
      <c r="BC18" s="35">
        <f>V18+$V$29</f>
        <v>3305</v>
      </c>
    </row>
    <row r="19" spans="1:55" ht="16.5" thickBot="1">
      <c r="A19" s="5" t="s">
        <v>89</v>
      </c>
      <c r="B19" s="126"/>
      <c r="C19" s="47">
        <v>0</v>
      </c>
      <c r="D19" s="47">
        <v>48</v>
      </c>
      <c r="E19" s="47">
        <v>103</v>
      </c>
      <c r="F19" s="47">
        <v>162</v>
      </c>
      <c r="G19" s="47">
        <v>224</v>
      </c>
      <c r="H19" s="47">
        <v>291</v>
      </c>
      <c r="I19" s="47">
        <v>362</v>
      </c>
      <c r="J19" s="47">
        <v>437</v>
      </c>
      <c r="K19" s="47">
        <v>518</v>
      </c>
      <c r="L19" s="47">
        <v>604</v>
      </c>
      <c r="M19" s="47">
        <v>695</v>
      </c>
      <c r="N19" s="47">
        <v>793</v>
      </c>
      <c r="O19" s="47">
        <v>897</v>
      </c>
      <c r="P19" s="47">
        <v>1006</v>
      </c>
      <c r="Q19" s="47">
        <v>1122</v>
      </c>
      <c r="R19" s="47">
        <v>1246</v>
      </c>
      <c r="S19" s="47">
        <v>1378</v>
      </c>
      <c r="T19" s="47">
        <v>1517</v>
      </c>
      <c r="U19" s="47">
        <v>1664</v>
      </c>
      <c r="V19" s="47">
        <v>1820</v>
      </c>
      <c r="W19" s="47">
        <v>1137</v>
      </c>
      <c r="X19" s="47">
        <v>1158</v>
      </c>
      <c r="Y19" s="47">
        <v>1220</v>
      </c>
      <c r="Z19" s="47">
        <v>1242</v>
      </c>
      <c r="AA19" s="47">
        <v>1256</v>
      </c>
      <c r="AB19" s="47">
        <v>1303</v>
      </c>
      <c r="AC19" s="47">
        <v>1371</v>
      </c>
      <c r="AD19" s="47">
        <v>1418</v>
      </c>
      <c r="AE19" s="47">
        <v>1484</v>
      </c>
      <c r="AF19" s="47">
        <v>1594</v>
      </c>
      <c r="AG19" s="47">
        <v>1716</v>
      </c>
      <c r="AH19" s="47">
        <v>1810</v>
      </c>
      <c r="AI19" s="47">
        <v>1872</v>
      </c>
      <c r="AJ19" s="47">
        <v>2027</v>
      </c>
      <c r="AK19" s="47">
        <v>2135</v>
      </c>
      <c r="AL19" s="47">
        <v>2171</v>
      </c>
      <c r="AM19" s="47">
        <v>2163</v>
      </c>
      <c r="AN19" s="47">
        <v>2202</v>
      </c>
      <c r="AO19" s="47">
        <v>2314</v>
      </c>
      <c r="AP19" s="47">
        <v>2363</v>
      </c>
      <c r="AQ19" s="47">
        <v>2431</v>
      </c>
      <c r="AR19" s="47">
        <v>2547</v>
      </c>
      <c r="AS19" s="47">
        <v>2589</v>
      </c>
      <c r="AT19" s="47">
        <v>2616</v>
      </c>
      <c r="AU19" s="47">
        <v>2658</v>
      </c>
      <c r="AV19" s="47">
        <v>2679</v>
      </c>
      <c r="AW19" s="47">
        <v>2717</v>
      </c>
      <c r="AX19" s="47">
        <v>2765</v>
      </c>
      <c r="AY19" s="47">
        <v>2813</v>
      </c>
      <c r="AZ19" s="47">
        <v>2860</v>
      </c>
      <c r="BA19" s="53">
        <f t="shared" ref="BA19:BA25" si="1">NPV($BA$16,C19:AZ19)</f>
        <v>11107.730060810631</v>
      </c>
      <c r="BB19" s="35">
        <f t="shared" ref="BB19:BB25" si="2">AZ19+$AZ$30</f>
        <v>5427.3734805312288</v>
      </c>
      <c r="BC19" s="35">
        <f t="shared" ref="BC19:BC25" si="3">V19+$V$29</f>
        <v>3561</v>
      </c>
    </row>
    <row r="20" spans="1:55" ht="16.5" thickBot="1">
      <c r="A20" s="5" t="s">
        <v>90</v>
      </c>
      <c r="B20" s="126"/>
      <c r="C20" s="47">
        <v>0</v>
      </c>
      <c r="D20" s="47">
        <v>48</v>
      </c>
      <c r="E20" s="47">
        <v>98</v>
      </c>
      <c r="F20" s="47">
        <v>151</v>
      </c>
      <c r="G20" s="47">
        <v>207</v>
      </c>
      <c r="H20" s="47">
        <v>267</v>
      </c>
      <c r="I20" s="47">
        <v>331</v>
      </c>
      <c r="J20" s="47">
        <v>397</v>
      </c>
      <c r="K20" s="47">
        <v>469</v>
      </c>
      <c r="L20" s="47">
        <v>546</v>
      </c>
      <c r="M20" s="47">
        <v>626</v>
      </c>
      <c r="N20" s="47">
        <v>712</v>
      </c>
      <c r="O20" s="47">
        <v>803</v>
      </c>
      <c r="P20" s="47">
        <v>899</v>
      </c>
      <c r="Q20" s="47">
        <v>1000</v>
      </c>
      <c r="R20" s="47">
        <v>1108</v>
      </c>
      <c r="S20" s="47">
        <v>1222</v>
      </c>
      <c r="T20" s="47">
        <v>1342</v>
      </c>
      <c r="U20" s="47">
        <v>1469</v>
      </c>
      <c r="V20" s="47">
        <v>1602</v>
      </c>
      <c r="W20" s="47">
        <v>1054</v>
      </c>
      <c r="X20" s="47">
        <v>1065</v>
      </c>
      <c r="Y20" s="47">
        <v>1256</v>
      </c>
      <c r="Z20" s="47">
        <v>1315</v>
      </c>
      <c r="AA20" s="47">
        <v>1362</v>
      </c>
      <c r="AB20" s="47">
        <v>1365</v>
      </c>
      <c r="AC20" s="47">
        <v>1494</v>
      </c>
      <c r="AD20" s="47">
        <v>1568</v>
      </c>
      <c r="AE20" s="47">
        <v>1621</v>
      </c>
      <c r="AF20" s="47">
        <v>1773</v>
      </c>
      <c r="AG20" s="47">
        <v>1925</v>
      </c>
      <c r="AH20" s="47">
        <v>1993</v>
      </c>
      <c r="AI20" s="47">
        <v>2020</v>
      </c>
      <c r="AJ20" s="47">
        <v>2206</v>
      </c>
      <c r="AK20" s="47">
        <v>2331</v>
      </c>
      <c r="AL20" s="47">
        <v>2386</v>
      </c>
      <c r="AM20" s="47">
        <v>2369</v>
      </c>
      <c r="AN20" s="47">
        <v>2407</v>
      </c>
      <c r="AO20" s="47">
        <v>2521</v>
      </c>
      <c r="AP20" s="47">
        <v>2570</v>
      </c>
      <c r="AQ20" s="47">
        <v>2578</v>
      </c>
      <c r="AR20" s="47">
        <v>2630</v>
      </c>
      <c r="AS20" s="47">
        <v>2653</v>
      </c>
      <c r="AT20" s="47">
        <v>2690</v>
      </c>
      <c r="AU20" s="47">
        <v>2723</v>
      </c>
      <c r="AV20" s="47">
        <v>2750</v>
      </c>
      <c r="AW20" s="47">
        <v>2790</v>
      </c>
      <c r="AX20" s="47">
        <v>2874</v>
      </c>
      <c r="AY20" s="47">
        <v>2936</v>
      </c>
      <c r="AZ20" s="47">
        <v>2984</v>
      </c>
      <c r="BA20" s="53">
        <f t="shared" si="1"/>
        <v>10834.065568391314</v>
      </c>
      <c r="BB20" s="35">
        <f t="shared" si="2"/>
        <v>5551.3734805312288</v>
      </c>
      <c r="BC20" s="35">
        <f t="shared" si="3"/>
        <v>3343</v>
      </c>
    </row>
    <row r="21" spans="1:55" ht="16.5" thickBot="1">
      <c r="A21" s="5" t="s">
        <v>91</v>
      </c>
      <c r="B21" s="126"/>
      <c r="C21" s="47">
        <v>0</v>
      </c>
      <c r="D21" s="47">
        <v>48</v>
      </c>
      <c r="E21" s="47">
        <v>97</v>
      </c>
      <c r="F21" s="47">
        <v>149</v>
      </c>
      <c r="G21" s="47">
        <v>203</v>
      </c>
      <c r="H21" s="47">
        <v>262</v>
      </c>
      <c r="I21" s="47">
        <v>325</v>
      </c>
      <c r="J21" s="47">
        <v>389</v>
      </c>
      <c r="K21" s="47">
        <v>460</v>
      </c>
      <c r="L21" s="47">
        <v>534</v>
      </c>
      <c r="M21" s="47">
        <v>613</v>
      </c>
      <c r="N21" s="47">
        <v>696</v>
      </c>
      <c r="O21" s="47">
        <v>785</v>
      </c>
      <c r="P21" s="47">
        <v>878</v>
      </c>
      <c r="Q21" s="47">
        <v>977</v>
      </c>
      <c r="R21" s="47">
        <v>1081</v>
      </c>
      <c r="S21" s="47">
        <v>1192</v>
      </c>
      <c r="T21" s="47">
        <v>1308</v>
      </c>
      <c r="U21" s="47">
        <v>1431</v>
      </c>
      <c r="V21" s="47">
        <v>1560</v>
      </c>
      <c r="W21" s="47">
        <v>961</v>
      </c>
      <c r="X21" s="47">
        <v>1003</v>
      </c>
      <c r="Y21" s="47">
        <v>1100</v>
      </c>
      <c r="Z21" s="47">
        <v>1192</v>
      </c>
      <c r="AA21" s="47">
        <v>1249</v>
      </c>
      <c r="AB21" s="47">
        <v>1257</v>
      </c>
      <c r="AC21" s="47">
        <v>1389</v>
      </c>
      <c r="AD21" s="47">
        <v>1466</v>
      </c>
      <c r="AE21" s="47">
        <v>1526</v>
      </c>
      <c r="AF21" s="47">
        <v>1674</v>
      </c>
      <c r="AG21" s="47">
        <v>1824</v>
      </c>
      <c r="AH21" s="47">
        <v>1892</v>
      </c>
      <c r="AI21" s="47">
        <v>1930</v>
      </c>
      <c r="AJ21" s="47">
        <v>2147</v>
      </c>
      <c r="AK21" s="47">
        <v>2203</v>
      </c>
      <c r="AL21" s="47">
        <v>2293</v>
      </c>
      <c r="AM21" s="47">
        <v>2278</v>
      </c>
      <c r="AN21" s="47">
        <v>2315</v>
      </c>
      <c r="AO21" s="47">
        <v>2423</v>
      </c>
      <c r="AP21" s="47">
        <v>2464</v>
      </c>
      <c r="AQ21" s="47">
        <v>2502</v>
      </c>
      <c r="AR21" s="47">
        <v>2603</v>
      </c>
      <c r="AS21" s="47">
        <v>2678</v>
      </c>
      <c r="AT21" s="47">
        <v>2717</v>
      </c>
      <c r="AU21" s="47">
        <v>2783</v>
      </c>
      <c r="AV21" s="47">
        <v>2790</v>
      </c>
      <c r="AW21" s="47">
        <v>2836</v>
      </c>
      <c r="AX21" s="47">
        <v>2920</v>
      </c>
      <c r="AY21" s="47">
        <v>2991</v>
      </c>
      <c r="AZ21" s="47">
        <v>3050</v>
      </c>
      <c r="BA21" s="53">
        <f t="shared" si="1"/>
        <v>10452.175817279933</v>
      </c>
      <c r="BB21" s="35">
        <f t="shared" si="2"/>
        <v>5617.3734805312288</v>
      </c>
      <c r="BC21" s="35">
        <f t="shared" si="3"/>
        <v>3301</v>
      </c>
    </row>
    <row r="22" spans="1:55" ht="16.5" thickBot="1">
      <c r="A22" s="5" t="s">
        <v>92</v>
      </c>
      <c r="B22" s="126"/>
      <c r="C22" s="47">
        <v>0</v>
      </c>
      <c r="D22" s="47">
        <v>48</v>
      </c>
      <c r="E22" s="47">
        <v>105</v>
      </c>
      <c r="F22" s="47">
        <v>165</v>
      </c>
      <c r="G22" s="47">
        <v>229</v>
      </c>
      <c r="H22" s="47">
        <v>299</v>
      </c>
      <c r="I22" s="47">
        <v>373</v>
      </c>
      <c r="J22" s="47">
        <v>450</v>
      </c>
      <c r="K22" s="47">
        <v>534</v>
      </c>
      <c r="L22" s="47">
        <v>623</v>
      </c>
      <c r="M22" s="47">
        <v>718</v>
      </c>
      <c r="N22" s="47">
        <v>820</v>
      </c>
      <c r="O22" s="47">
        <v>928</v>
      </c>
      <c r="P22" s="47">
        <v>1043</v>
      </c>
      <c r="Q22" s="47">
        <v>1164</v>
      </c>
      <c r="R22" s="47">
        <v>1293</v>
      </c>
      <c r="S22" s="47">
        <v>1431</v>
      </c>
      <c r="T22" s="47">
        <v>1576</v>
      </c>
      <c r="U22" s="47">
        <v>1731</v>
      </c>
      <c r="V22" s="47">
        <v>1894</v>
      </c>
      <c r="W22" s="47">
        <v>1141</v>
      </c>
      <c r="X22" s="47">
        <v>1159</v>
      </c>
      <c r="Y22" s="47">
        <v>1214</v>
      </c>
      <c r="Z22" s="47">
        <v>1251</v>
      </c>
      <c r="AA22" s="47">
        <v>1277</v>
      </c>
      <c r="AB22" s="47">
        <v>1319</v>
      </c>
      <c r="AC22" s="47">
        <v>1339</v>
      </c>
      <c r="AD22" s="47">
        <v>1357</v>
      </c>
      <c r="AE22" s="47">
        <v>1462</v>
      </c>
      <c r="AF22" s="47">
        <v>1494</v>
      </c>
      <c r="AG22" s="47">
        <v>1577</v>
      </c>
      <c r="AH22" s="47">
        <v>1609</v>
      </c>
      <c r="AI22" s="47">
        <v>1691</v>
      </c>
      <c r="AJ22" s="47">
        <v>1773</v>
      </c>
      <c r="AK22" s="47">
        <v>1905</v>
      </c>
      <c r="AL22" s="47">
        <v>1933</v>
      </c>
      <c r="AM22" s="47">
        <v>1920</v>
      </c>
      <c r="AN22" s="47">
        <v>1943</v>
      </c>
      <c r="AO22" s="47">
        <v>2033</v>
      </c>
      <c r="AP22" s="47">
        <v>2062</v>
      </c>
      <c r="AQ22" s="47">
        <v>2089</v>
      </c>
      <c r="AR22" s="47">
        <v>2178</v>
      </c>
      <c r="AS22" s="47">
        <v>2209</v>
      </c>
      <c r="AT22" s="47">
        <v>2189</v>
      </c>
      <c r="AU22" s="47">
        <v>2223</v>
      </c>
      <c r="AV22" s="47">
        <v>2221</v>
      </c>
      <c r="AW22" s="47">
        <v>2258</v>
      </c>
      <c r="AX22" s="47">
        <v>2304</v>
      </c>
      <c r="AY22" s="47">
        <v>2336</v>
      </c>
      <c r="AZ22" s="47">
        <v>2363</v>
      </c>
      <c r="BA22" s="53">
        <f t="shared" si="1"/>
        <v>10885.938613084498</v>
      </c>
      <c r="BB22" s="35">
        <f t="shared" si="2"/>
        <v>4930.3734805312288</v>
      </c>
      <c r="BC22" s="35">
        <f t="shared" si="3"/>
        <v>3635</v>
      </c>
    </row>
    <row r="23" spans="1:55" ht="16.5" thickBot="1">
      <c r="A23" s="5" t="s">
        <v>93</v>
      </c>
      <c r="B23" s="126"/>
      <c r="C23" s="47">
        <v>0</v>
      </c>
      <c r="D23" s="47">
        <v>48</v>
      </c>
      <c r="E23" s="47">
        <v>102</v>
      </c>
      <c r="F23" s="47">
        <v>160</v>
      </c>
      <c r="G23" s="47">
        <v>221</v>
      </c>
      <c r="H23" s="47">
        <v>287</v>
      </c>
      <c r="I23" s="47">
        <v>357</v>
      </c>
      <c r="J23" s="47">
        <v>430</v>
      </c>
      <c r="K23" s="47">
        <v>510</v>
      </c>
      <c r="L23" s="47">
        <v>594</v>
      </c>
      <c r="M23" s="47">
        <v>684</v>
      </c>
      <c r="N23" s="47">
        <v>780</v>
      </c>
      <c r="O23" s="47">
        <v>882</v>
      </c>
      <c r="P23" s="47">
        <v>989</v>
      </c>
      <c r="Q23" s="47">
        <v>1102</v>
      </c>
      <c r="R23" s="47">
        <v>1223</v>
      </c>
      <c r="S23" s="47">
        <v>1352</v>
      </c>
      <c r="T23" s="47">
        <v>1488</v>
      </c>
      <c r="U23" s="47">
        <v>1632</v>
      </c>
      <c r="V23" s="47">
        <v>1784</v>
      </c>
      <c r="W23" s="47">
        <v>1021</v>
      </c>
      <c r="X23" s="47">
        <v>1260</v>
      </c>
      <c r="Y23" s="47">
        <v>1346</v>
      </c>
      <c r="Z23" s="47">
        <v>1402</v>
      </c>
      <c r="AA23" s="47">
        <v>1421</v>
      </c>
      <c r="AB23" s="47">
        <v>1458</v>
      </c>
      <c r="AC23" s="47">
        <v>1471</v>
      </c>
      <c r="AD23" s="47">
        <v>1500</v>
      </c>
      <c r="AE23" s="47">
        <v>1529</v>
      </c>
      <c r="AF23" s="47">
        <v>1613</v>
      </c>
      <c r="AG23" s="47">
        <v>1703</v>
      </c>
      <c r="AH23" s="47">
        <v>1727</v>
      </c>
      <c r="AI23" s="47">
        <v>1778</v>
      </c>
      <c r="AJ23" s="47">
        <v>1881</v>
      </c>
      <c r="AK23" s="47">
        <v>2005</v>
      </c>
      <c r="AL23" s="47">
        <v>2017</v>
      </c>
      <c r="AM23" s="47">
        <v>1994</v>
      </c>
      <c r="AN23" s="47">
        <v>2014</v>
      </c>
      <c r="AO23" s="47">
        <v>2093</v>
      </c>
      <c r="AP23" s="47">
        <v>2120</v>
      </c>
      <c r="AQ23" s="47">
        <v>2144</v>
      </c>
      <c r="AR23" s="47">
        <v>2218</v>
      </c>
      <c r="AS23" s="47">
        <v>2237</v>
      </c>
      <c r="AT23" s="47">
        <v>2253</v>
      </c>
      <c r="AU23" s="47">
        <v>2288</v>
      </c>
      <c r="AV23" s="47">
        <v>2269</v>
      </c>
      <c r="AW23" s="47">
        <v>2288</v>
      </c>
      <c r="AX23" s="47">
        <v>2319</v>
      </c>
      <c r="AY23" s="47">
        <v>2340</v>
      </c>
      <c r="AZ23" s="47">
        <v>2373</v>
      </c>
      <c r="BA23" s="53">
        <f t="shared" si="1"/>
        <v>10861.062932329185</v>
      </c>
      <c r="BB23" s="35">
        <f t="shared" si="2"/>
        <v>4940.3734805312288</v>
      </c>
      <c r="BC23" s="35">
        <f t="shared" si="3"/>
        <v>3525</v>
      </c>
    </row>
    <row r="24" spans="1:55" ht="16.5" thickBot="1">
      <c r="A24" s="5" t="s">
        <v>94</v>
      </c>
      <c r="B24" s="126"/>
      <c r="C24" s="47">
        <v>0</v>
      </c>
      <c r="D24" s="47">
        <v>48</v>
      </c>
      <c r="E24" s="47">
        <v>98</v>
      </c>
      <c r="F24" s="47">
        <v>151</v>
      </c>
      <c r="G24" s="47">
        <v>207</v>
      </c>
      <c r="H24" s="47">
        <v>267</v>
      </c>
      <c r="I24" s="47">
        <v>332</v>
      </c>
      <c r="J24" s="47">
        <v>398</v>
      </c>
      <c r="K24" s="47">
        <v>470</v>
      </c>
      <c r="L24" s="47">
        <v>546</v>
      </c>
      <c r="M24" s="47">
        <v>627</v>
      </c>
      <c r="N24" s="47">
        <v>713</v>
      </c>
      <c r="O24" s="47">
        <v>805</v>
      </c>
      <c r="P24" s="47">
        <v>901</v>
      </c>
      <c r="Q24" s="47">
        <v>1002</v>
      </c>
      <c r="R24" s="47">
        <v>1110</v>
      </c>
      <c r="S24" s="47">
        <v>1224</v>
      </c>
      <c r="T24" s="47">
        <v>1345</v>
      </c>
      <c r="U24" s="47">
        <v>1472</v>
      </c>
      <c r="V24" s="47">
        <v>1605</v>
      </c>
      <c r="W24" s="47">
        <v>989</v>
      </c>
      <c r="X24" s="47">
        <v>1027</v>
      </c>
      <c r="Y24" s="47">
        <v>1139</v>
      </c>
      <c r="Z24" s="47">
        <v>1240</v>
      </c>
      <c r="AA24" s="47">
        <v>1289</v>
      </c>
      <c r="AB24" s="47">
        <v>1357</v>
      </c>
      <c r="AC24" s="47">
        <v>1359</v>
      </c>
      <c r="AD24" s="47">
        <v>1492</v>
      </c>
      <c r="AE24" s="47">
        <v>1602</v>
      </c>
      <c r="AF24" s="47">
        <v>1668</v>
      </c>
      <c r="AG24" s="47">
        <v>1799</v>
      </c>
      <c r="AH24" s="47">
        <v>1893</v>
      </c>
      <c r="AI24" s="47">
        <v>1923</v>
      </c>
      <c r="AJ24" s="47">
        <v>2112</v>
      </c>
      <c r="AK24" s="47">
        <v>2238</v>
      </c>
      <c r="AL24" s="47">
        <v>2295</v>
      </c>
      <c r="AM24" s="47">
        <v>2281</v>
      </c>
      <c r="AN24" s="47">
        <v>2319</v>
      </c>
      <c r="AO24" s="47">
        <v>2434</v>
      </c>
      <c r="AP24" s="47">
        <v>2475</v>
      </c>
      <c r="AQ24" s="47">
        <v>2519</v>
      </c>
      <c r="AR24" s="47">
        <v>2612</v>
      </c>
      <c r="AS24" s="47">
        <v>2649</v>
      </c>
      <c r="AT24" s="47">
        <v>2694</v>
      </c>
      <c r="AU24" s="47">
        <v>2761</v>
      </c>
      <c r="AV24" s="47">
        <v>2767</v>
      </c>
      <c r="AW24" s="47">
        <v>2810</v>
      </c>
      <c r="AX24" s="47">
        <v>2869</v>
      </c>
      <c r="AY24" s="47">
        <v>2918</v>
      </c>
      <c r="AZ24" s="47">
        <v>3042</v>
      </c>
      <c r="BA24" s="53">
        <f t="shared" si="1"/>
        <v>10627.388704823305</v>
      </c>
      <c r="BB24" s="35">
        <f t="shared" si="2"/>
        <v>5609.3734805312288</v>
      </c>
      <c r="BC24" s="35">
        <f t="shared" si="3"/>
        <v>3346</v>
      </c>
    </row>
    <row r="25" spans="1:55" ht="15.75">
      <c r="A25" s="15" t="s">
        <v>113</v>
      </c>
      <c r="B25" s="126"/>
      <c r="C25" s="47">
        <v>0</v>
      </c>
      <c r="D25" s="47">
        <v>48</v>
      </c>
      <c r="E25" s="47">
        <v>104</v>
      </c>
      <c r="F25" s="47">
        <v>164</v>
      </c>
      <c r="G25" s="47">
        <v>228</v>
      </c>
      <c r="H25" s="47">
        <v>297</v>
      </c>
      <c r="I25" s="47">
        <v>370</v>
      </c>
      <c r="J25" s="47">
        <v>447</v>
      </c>
      <c r="K25" s="47">
        <v>530</v>
      </c>
      <c r="L25" s="47">
        <v>619</v>
      </c>
      <c r="M25" s="47">
        <v>713</v>
      </c>
      <c r="N25" s="47">
        <v>814</v>
      </c>
      <c r="O25" s="47">
        <v>921</v>
      </c>
      <c r="P25" s="47">
        <v>1034</v>
      </c>
      <c r="Q25" s="47">
        <v>1154</v>
      </c>
      <c r="R25" s="47">
        <v>1282</v>
      </c>
      <c r="S25" s="47">
        <v>1418</v>
      </c>
      <c r="T25" s="47">
        <v>1562</v>
      </c>
      <c r="U25" s="47">
        <v>1715</v>
      </c>
      <c r="V25" s="47">
        <v>1876</v>
      </c>
      <c r="W25" s="47">
        <v>1057</v>
      </c>
      <c r="X25" s="47">
        <v>1076</v>
      </c>
      <c r="Y25" s="47">
        <v>1123</v>
      </c>
      <c r="Z25" s="47">
        <v>1157</v>
      </c>
      <c r="AA25" s="47">
        <v>1211</v>
      </c>
      <c r="AB25" s="47">
        <v>1260</v>
      </c>
      <c r="AC25" s="47">
        <v>1275</v>
      </c>
      <c r="AD25" s="47">
        <v>1310</v>
      </c>
      <c r="AE25" s="47">
        <v>1345</v>
      </c>
      <c r="AF25" s="47">
        <v>1430</v>
      </c>
      <c r="AG25" s="47">
        <v>1526</v>
      </c>
      <c r="AH25" s="47">
        <v>1553</v>
      </c>
      <c r="AI25" s="47">
        <v>1609</v>
      </c>
      <c r="AJ25" s="47">
        <v>1712</v>
      </c>
      <c r="AK25" s="47">
        <v>1844</v>
      </c>
      <c r="AL25" s="47">
        <v>1868</v>
      </c>
      <c r="AM25" s="47">
        <v>1852</v>
      </c>
      <c r="AN25" s="47">
        <v>1871</v>
      </c>
      <c r="AO25" s="47">
        <v>1968</v>
      </c>
      <c r="AP25" s="47">
        <v>2001</v>
      </c>
      <c r="AQ25" s="47">
        <v>2027</v>
      </c>
      <c r="AR25" s="47">
        <v>2108</v>
      </c>
      <c r="AS25" s="47">
        <v>2131</v>
      </c>
      <c r="AT25" s="47">
        <v>2128</v>
      </c>
      <c r="AU25" s="47">
        <v>2165</v>
      </c>
      <c r="AV25" s="47">
        <v>2144</v>
      </c>
      <c r="AW25" s="47">
        <v>2170</v>
      </c>
      <c r="AX25" s="47">
        <v>2207</v>
      </c>
      <c r="AY25" s="47">
        <v>2228</v>
      </c>
      <c r="AZ25" s="47">
        <v>2256</v>
      </c>
      <c r="BA25" s="53">
        <f t="shared" si="1"/>
        <v>10605.468290914741</v>
      </c>
      <c r="BB25" s="35">
        <f t="shared" si="2"/>
        <v>4823.3734805312288</v>
      </c>
      <c r="BC25" s="35">
        <f t="shared" si="3"/>
        <v>3617</v>
      </c>
    </row>
    <row r="26" spans="1:55" s="47" customFormat="1" ht="15.75">
      <c r="A26" s="168" t="s">
        <v>391</v>
      </c>
      <c r="B26" s="170"/>
      <c r="BA26" s="53"/>
      <c r="BB26" s="35"/>
      <c r="BC26" s="35"/>
    </row>
    <row r="29" spans="1:55">
      <c r="A29" t="s">
        <v>27</v>
      </c>
      <c r="C29">
        <v>1331</v>
      </c>
      <c r="D29">
        <v>1361</v>
      </c>
      <c r="E29">
        <v>1374</v>
      </c>
      <c r="F29">
        <v>1390</v>
      </c>
      <c r="G29">
        <v>1404</v>
      </c>
      <c r="H29">
        <v>1424</v>
      </c>
      <c r="I29">
        <v>1447</v>
      </c>
      <c r="J29">
        <v>1462</v>
      </c>
      <c r="K29">
        <v>1485</v>
      </c>
      <c r="L29">
        <v>1506</v>
      </c>
      <c r="M29">
        <v>1529</v>
      </c>
      <c r="N29">
        <v>1552</v>
      </c>
      <c r="O29">
        <v>1575</v>
      </c>
      <c r="P29">
        <v>1598</v>
      </c>
      <c r="Q29">
        <v>1621</v>
      </c>
      <c r="R29">
        <v>1644</v>
      </c>
      <c r="S29">
        <v>1669</v>
      </c>
      <c r="T29">
        <v>1693</v>
      </c>
      <c r="U29">
        <v>1717</v>
      </c>
      <c r="V29">
        <v>1741</v>
      </c>
      <c r="W29">
        <v>1765</v>
      </c>
      <c r="X29">
        <v>1790</v>
      </c>
      <c r="Y29">
        <v>1814</v>
      </c>
      <c r="Z29">
        <v>1838</v>
      </c>
      <c r="AA29">
        <v>1862</v>
      </c>
      <c r="AB29">
        <v>1886</v>
      </c>
      <c r="AC29">
        <v>1910</v>
      </c>
      <c r="AD29">
        <v>1935</v>
      </c>
      <c r="AE29">
        <v>1959</v>
      </c>
      <c r="AF29">
        <v>1983</v>
      </c>
      <c r="AG29">
        <v>2007</v>
      </c>
      <c r="AH29">
        <v>2031</v>
      </c>
      <c r="AI29">
        <v>2056</v>
      </c>
      <c r="AJ29">
        <v>2080</v>
      </c>
      <c r="AK29">
        <v>2104</v>
      </c>
      <c r="AL29">
        <v>2128</v>
      </c>
      <c r="AM29">
        <v>2128</v>
      </c>
      <c r="AN29">
        <v>2128</v>
      </c>
      <c r="AO29">
        <v>2128</v>
      </c>
      <c r="AP29">
        <v>2128</v>
      </c>
      <c r="AQ29">
        <v>2128</v>
      </c>
      <c r="AR29">
        <v>2128</v>
      </c>
      <c r="AS29">
        <v>2128</v>
      </c>
      <c r="AT29">
        <v>2128</v>
      </c>
      <c r="AU29">
        <v>2128</v>
      </c>
      <c r="AV29">
        <v>2128</v>
      </c>
      <c r="AW29">
        <v>2128</v>
      </c>
      <c r="AX29">
        <v>2128</v>
      </c>
      <c r="AY29">
        <v>2128</v>
      </c>
      <c r="AZ29">
        <v>2128</v>
      </c>
      <c r="BA29" s="53"/>
    </row>
    <row r="30" spans="1:55">
      <c r="A30" s="168" t="s">
        <v>390</v>
      </c>
      <c r="AK30" s="47"/>
      <c r="AL30" s="39"/>
      <c r="AM30" s="41">
        <f>AL29*(1+$AL$31)</f>
        <v>2156.7226383943771</v>
      </c>
      <c r="AN30" s="41">
        <f>AM30*(1+$AL$31)</f>
        <v>2185.8329600389116</v>
      </c>
      <c r="AO30" s="41">
        <f t="shared" ref="AO30:AZ30" si="4">AN30*(1+$AL$31)</f>
        <v>2215.3361976806918</v>
      </c>
      <c r="AP30" s="41">
        <f t="shared" si="4"/>
        <v>2245.2376546957094</v>
      </c>
      <c r="AQ30" s="41">
        <f t="shared" si="4"/>
        <v>2275.542706042168</v>
      </c>
      <c r="AR30" s="41">
        <f t="shared" si="4"/>
        <v>2306.2567992266659</v>
      </c>
      <c r="AS30" s="41">
        <f t="shared" si="4"/>
        <v>2337.3854552834146</v>
      </c>
      <c r="AT30" s="41">
        <f t="shared" si="4"/>
        <v>2368.9342697666771</v>
      </c>
      <c r="AU30" s="41">
        <f t="shared" si="4"/>
        <v>2400.9089137566002</v>
      </c>
      <c r="AV30" s="41">
        <f t="shared" si="4"/>
        <v>2433.3151348786246</v>
      </c>
      <c r="AW30" s="41">
        <f t="shared" si="4"/>
        <v>2466.1587583366527</v>
      </c>
      <c r="AX30" s="41">
        <f t="shared" si="4"/>
        <v>2499.445687960163</v>
      </c>
      <c r="AY30" s="41">
        <f t="shared" si="4"/>
        <v>2533.1819072654566</v>
      </c>
      <c r="AZ30" s="41">
        <f t="shared" si="4"/>
        <v>2567.3734805312292</v>
      </c>
    </row>
    <row r="31" spans="1:55">
      <c r="AK31" s="47" t="s">
        <v>132</v>
      </c>
      <c r="AL31" s="38">
        <f>RATE(35,,-C29,AL29)</f>
        <v>1.3497480448485607E-2</v>
      </c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20"/>
  <sheetViews>
    <sheetView workbookViewId="0"/>
  </sheetViews>
  <sheetFormatPr defaultRowHeight="15"/>
  <cols>
    <col min="3" max="3" width="13.85546875" customWidth="1"/>
  </cols>
  <sheetData>
    <row r="1" spans="1:5" s="159" customFormat="1">
      <c r="A1" s="168" t="s">
        <v>392</v>
      </c>
      <c r="B1" s="171"/>
      <c r="C1" s="171"/>
      <c r="D1" s="171"/>
      <c r="E1" s="171"/>
    </row>
    <row r="2" spans="1:5">
      <c r="C2" t="s">
        <v>14</v>
      </c>
    </row>
    <row r="3" spans="1:5">
      <c r="B3" t="s">
        <v>0</v>
      </c>
      <c r="C3" s="1">
        <v>0</v>
      </c>
    </row>
    <row r="4" spans="1:5">
      <c r="B4" t="s">
        <v>1</v>
      </c>
      <c r="C4" s="1">
        <v>-1.9E-2</v>
      </c>
    </row>
    <row r="5" spans="1:5">
      <c r="B5" t="s">
        <v>2</v>
      </c>
      <c r="C5" s="1">
        <v>0</v>
      </c>
    </row>
    <row r="6" spans="1:5">
      <c r="B6" t="s">
        <v>3</v>
      </c>
      <c r="C6" s="1">
        <v>-7.1999999999999998E-3</v>
      </c>
    </row>
    <row r="7" spans="1:5">
      <c r="B7" t="s">
        <v>4</v>
      </c>
      <c r="C7" s="1">
        <v>0.05</v>
      </c>
    </row>
    <row r="8" spans="1:5">
      <c r="B8" t="s">
        <v>5</v>
      </c>
      <c r="C8" s="1">
        <v>2.2499999999999999E-2</v>
      </c>
    </row>
    <row r="9" spans="1:5">
      <c r="B9" t="s">
        <v>6</v>
      </c>
      <c r="C9" s="1">
        <v>2.2499999999999999E-2</v>
      </c>
    </row>
    <row r="10" spans="1:5">
      <c r="B10" t="s">
        <v>7</v>
      </c>
      <c r="C10" s="1">
        <v>0</v>
      </c>
    </row>
    <row r="11" spans="1:5">
      <c r="B11" t="s">
        <v>8</v>
      </c>
      <c r="C11" s="1">
        <v>0.05</v>
      </c>
    </row>
    <row r="12" spans="1:5">
      <c r="B12" t="s">
        <v>9</v>
      </c>
      <c r="C12" s="1">
        <v>2.86E-2</v>
      </c>
    </row>
    <row r="13" spans="1:5">
      <c r="B13" t="s">
        <v>10</v>
      </c>
      <c r="C13" s="1">
        <v>2.8400000000000002E-2</v>
      </c>
    </row>
    <row r="14" spans="1:5">
      <c r="B14" t="s">
        <v>11</v>
      </c>
      <c r="C14" s="1">
        <v>0.02</v>
      </c>
    </row>
    <row r="15" spans="1:5">
      <c r="B15" t="s">
        <v>12</v>
      </c>
      <c r="C15" s="1">
        <v>4.3999999999999997E-2</v>
      </c>
    </row>
    <row r="16" spans="1:5">
      <c r="B16" t="s">
        <v>13</v>
      </c>
      <c r="C16" s="1">
        <v>3.5000000000000003E-2</v>
      </c>
    </row>
    <row r="18" spans="1:3">
      <c r="C18" s="1">
        <f>AVERAGE(C3:C16)</f>
        <v>1.9628571428571433E-2</v>
      </c>
    </row>
    <row r="19" spans="1:3">
      <c r="B19" t="s">
        <v>137</v>
      </c>
      <c r="C19" s="1">
        <f>AVERAGE(C7:C16)</f>
        <v>3.0100000000000005E-2</v>
      </c>
    </row>
    <row r="20" spans="1:3">
      <c r="A20" t="s">
        <v>17</v>
      </c>
      <c r="B20" t="s">
        <v>15</v>
      </c>
      <c r="C20" t="s">
        <v>16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C60"/>
  <sheetViews>
    <sheetView workbookViewId="0"/>
  </sheetViews>
  <sheetFormatPr defaultRowHeight="15"/>
  <cols>
    <col min="1" max="1" width="17.140625" customWidth="1"/>
    <col min="2" max="2" width="42.28515625" customWidth="1"/>
    <col min="3" max="3" width="10.85546875" customWidth="1"/>
    <col min="4" max="4" width="11.85546875" customWidth="1"/>
    <col min="5" max="5" width="10.85546875" customWidth="1"/>
    <col min="6" max="6" width="11.5703125" customWidth="1"/>
    <col min="7" max="7" width="10.85546875" customWidth="1"/>
    <col min="8" max="8" width="9.85546875" customWidth="1"/>
    <col min="9" max="11" width="10.85546875" customWidth="1"/>
    <col min="12" max="14" width="9.85546875" customWidth="1"/>
  </cols>
  <sheetData>
    <row r="1" spans="1:55" ht="15.75" thickBot="1">
      <c r="A1" t="s">
        <v>28</v>
      </c>
    </row>
    <row r="2" spans="1:55" ht="16.5" thickBot="1">
      <c r="A2" s="12" t="s">
        <v>85</v>
      </c>
      <c r="B2" s="13" t="s">
        <v>86</v>
      </c>
      <c r="C2" s="23">
        <v>2013</v>
      </c>
      <c r="D2" s="23">
        <v>2014</v>
      </c>
      <c r="E2" s="23">
        <v>2015</v>
      </c>
      <c r="F2" s="23">
        <v>2016</v>
      </c>
      <c r="G2" s="23">
        <v>2017</v>
      </c>
      <c r="H2" s="23">
        <v>2018</v>
      </c>
      <c r="I2" s="23">
        <v>2019</v>
      </c>
      <c r="J2" s="23">
        <v>2020</v>
      </c>
      <c r="K2" s="23">
        <v>2021</v>
      </c>
      <c r="L2" s="23">
        <v>2022</v>
      </c>
      <c r="M2" s="23">
        <v>2023</v>
      </c>
      <c r="N2" s="23">
        <v>2024</v>
      </c>
      <c r="O2" s="23">
        <v>2025</v>
      </c>
      <c r="P2" s="23">
        <v>2026</v>
      </c>
      <c r="Q2" s="23">
        <v>2027</v>
      </c>
      <c r="R2" s="23">
        <v>2028</v>
      </c>
      <c r="S2" s="23">
        <v>2029</v>
      </c>
      <c r="T2" s="23">
        <v>2030</v>
      </c>
      <c r="U2" s="23">
        <v>2031</v>
      </c>
      <c r="V2" s="24">
        <v>2032</v>
      </c>
      <c r="W2" s="23">
        <v>2033</v>
      </c>
      <c r="X2" s="23">
        <v>2034</v>
      </c>
      <c r="Y2" s="23">
        <v>2035</v>
      </c>
      <c r="Z2" s="23">
        <v>2036</v>
      </c>
      <c r="AA2" s="23">
        <v>2037</v>
      </c>
      <c r="AB2" s="23">
        <v>2038</v>
      </c>
      <c r="AC2" s="23">
        <v>2039</v>
      </c>
      <c r="AD2" s="23">
        <v>2040</v>
      </c>
      <c r="AE2" s="23">
        <v>2041</v>
      </c>
      <c r="AF2" s="23">
        <v>2042</v>
      </c>
      <c r="AG2" s="23">
        <v>2043</v>
      </c>
      <c r="AH2" s="23">
        <v>2044</v>
      </c>
      <c r="AI2" s="23">
        <v>2045</v>
      </c>
      <c r="AJ2" s="23">
        <v>2046</v>
      </c>
      <c r="AK2" s="23">
        <v>2047</v>
      </c>
      <c r="AL2" s="23">
        <v>2048</v>
      </c>
      <c r="AM2" s="23">
        <v>2049</v>
      </c>
      <c r="AN2" s="23">
        <v>2050</v>
      </c>
      <c r="AO2" s="23">
        <v>2051</v>
      </c>
      <c r="AP2" s="23">
        <v>2052</v>
      </c>
      <c r="AQ2" s="23">
        <v>2053</v>
      </c>
      <c r="AR2" s="23">
        <v>2054</v>
      </c>
      <c r="AS2" s="23">
        <v>2055</v>
      </c>
      <c r="AT2" s="23">
        <v>2056</v>
      </c>
      <c r="AU2" s="23">
        <v>2057</v>
      </c>
      <c r="AV2" s="23">
        <v>2058</v>
      </c>
      <c r="AW2" s="23">
        <v>2059</v>
      </c>
      <c r="AX2" s="23">
        <v>2060</v>
      </c>
      <c r="AY2" s="23">
        <v>2061</v>
      </c>
      <c r="AZ2" s="23">
        <v>2062</v>
      </c>
    </row>
    <row r="3" spans="1:55" ht="16.5" thickBot="1">
      <c r="A3" s="22">
        <v>1</v>
      </c>
      <c r="B3" s="5" t="s">
        <v>88</v>
      </c>
      <c r="C3" s="30">
        <v>0</v>
      </c>
      <c r="D3" s="30">
        <v>48</v>
      </c>
      <c r="E3" s="30">
        <v>97</v>
      </c>
      <c r="F3" s="30">
        <v>149</v>
      </c>
      <c r="G3" s="30">
        <v>204</v>
      </c>
      <c r="H3" s="30">
        <v>263</v>
      </c>
      <c r="I3" s="30">
        <v>325</v>
      </c>
      <c r="J3" s="30">
        <v>390</v>
      </c>
      <c r="K3" s="30">
        <v>461</v>
      </c>
      <c r="L3" s="30">
        <v>535</v>
      </c>
      <c r="M3" s="30">
        <v>614</v>
      </c>
      <c r="N3" s="30">
        <v>698</v>
      </c>
      <c r="O3" s="30">
        <v>787</v>
      </c>
      <c r="P3" s="30">
        <v>880</v>
      </c>
      <c r="Q3" s="30">
        <v>979</v>
      </c>
      <c r="R3" s="30">
        <v>1083</v>
      </c>
      <c r="S3" s="30">
        <v>1194</v>
      </c>
      <c r="T3" s="30">
        <v>1311</v>
      </c>
      <c r="U3" s="30">
        <v>1434</v>
      </c>
      <c r="V3" s="30">
        <v>1564</v>
      </c>
      <c r="W3" s="30">
        <v>999</v>
      </c>
      <c r="X3" s="30">
        <v>1054</v>
      </c>
      <c r="Y3" s="30">
        <v>1223</v>
      </c>
      <c r="Z3" s="30">
        <v>1281</v>
      </c>
      <c r="AA3" s="30">
        <v>1309</v>
      </c>
      <c r="AB3" s="30">
        <v>1471</v>
      </c>
      <c r="AC3" s="30">
        <v>1551</v>
      </c>
      <c r="AD3" s="30">
        <v>1597</v>
      </c>
      <c r="AE3" s="30">
        <v>1779</v>
      </c>
      <c r="AF3" s="30">
        <v>1895</v>
      </c>
      <c r="AG3" s="30">
        <v>2039</v>
      </c>
      <c r="AH3" s="30">
        <v>2085</v>
      </c>
      <c r="AI3" s="30">
        <v>2257</v>
      </c>
      <c r="AJ3" s="30">
        <v>2409</v>
      </c>
      <c r="AK3" s="30">
        <v>2540</v>
      </c>
      <c r="AL3" s="30">
        <v>2620</v>
      </c>
      <c r="AM3" s="30">
        <v>2628</v>
      </c>
      <c r="AN3" s="30">
        <v>2675</v>
      </c>
      <c r="AO3" s="30">
        <v>2804</v>
      </c>
      <c r="AP3" s="30">
        <v>2875</v>
      </c>
      <c r="AQ3" s="30">
        <v>2963</v>
      </c>
      <c r="AR3" s="30">
        <v>3096</v>
      </c>
      <c r="AS3" s="30">
        <v>3158</v>
      </c>
      <c r="AT3" s="30">
        <v>3236</v>
      </c>
      <c r="AU3" s="30">
        <v>3308</v>
      </c>
      <c r="AV3" s="30">
        <v>3350</v>
      </c>
      <c r="AW3" s="30">
        <v>3440</v>
      </c>
      <c r="AX3" s="30">
        <v>3525</v>
      </c>
      <c r="AY3" s="30">
        <v>3614</v>
      </c>
      <c r="AZ3" s="30">
        <v>3754</v>
      </c>
      <c r="BA3" s="35">
        <f>SUM(C3:AZ3)</f>
        <v>85551</v>
      </c>
    </row>
    <row r="4" spans="1:55" ht="16.5" thickBot="1">
      <c r="A4" s="22">
        <v>7</v>
      </c>
      <c r="B4" s="5" t="s">
        <v>89</v>
      </c>
      <c r="C4">
        <v>0</v>
      </c>
      <c r="D4">
        <v>48</v>
      </c>
      <c r="E4">
        <v>103</v>
      </c>
      <c r="F4">
        <v>162</v>
      </c>
      <c r="G4">
        <v>224</v>
      </c>
      <c r="H4">
        <v>291</v>
      </c>
      <c r="I4">
        <v>362</v>
      </c>
      <c r="J4">
        <v>437</v>
      </c>
      <c r="K4">
        <v>518</v>
      </c>
      <c r="L4">
        <v>604</v>
      </c>
      <c r="M4">
        <v>695</v>
      </c>
      <c r="N4">
        <v>793</v>
      </c>
      <c r="O4">
        <v>897</v>
      </c>
      <c r="P4">
        <v>1006</v>
      </c>
      <c r="Q4">
        <v>1122</v>
      </c>
      <c r="R4">
        <v>1246</v>
      </c>
      <c r="S4">
        <v>1378</v>
      </c>
      <c r="T4">
        <v>1517</v>
      </c>
      <c r="U4">
        <v>1664</v>
      </c>
      <c r="V4">
        <v>1820</v>
      </c>
      <c r="W4">
        <v>1137</v>
      </c>
      <c r="X4">
        <v>1158</v>
      </c>
      <c r="Y4">
        <v>1220</v>
      </c>
      <c r="Z4">
        <v>1242</v>
      </c>
      <c r="AA4">
        <v>1256</v>
      </c>
      <c r="AB4">
        <v>1303</v>
      </c>
      <c r="AC4">
        <v>1371</v>
      </c>
      <c r="AD4">
        <v>1418</v>
      </c>
      <c r="AE4">
        <v>1484</v>
      </c>
      <c r="AF4">
        <v>1594</v>
      </c>
      <c r="AG4">
        <v>1716</v>
      </c>
      <c r="AH4">
        <v>1810</v>
      </c>
      <c r="AI4">
        <v>1872</v>
      </c>
      <c r="AJ4">
        <v>2027</v>
      </c>
      <c r="AK4">
        <v>2135</v>
      </c>
      <c r="AL4">
        <v>2171</v>
      </c>
      <c r="AM4">
        <v>2163</v>
      </c>
      <c r="AN4">
        <v>2202</v>
      </c>
      <c r="AO4">
        <v>2314</v>
      </c>
      <c r="AP4">
        <v>2363</v>
      </c>
      <c r="AQ4">
        <v>2431</v>
      </c>
      <c r="AR4">
        <v>2547</v>
      </c>
      <c r="AS4">
        <v>2589</v>
      </c>
      <c r="AT4">
        <v>2616</v>
      </c>
      <c r="AU4">
        <v>2658</v>
      </c>
      <c r="AV4">
        <v>2679</v>
      </c>
      <c r="AW4">
        <v>2717</v>
      </c>
      <c r="AX4">
        <v>2765</v>
      </c>
      <c r="AY4">
        <v>2813</v>
      </c>
      <c r="AZ4">
        <v>2860</v>
      </c>
      <c r="BA4" s="35">
        <f t="shared" ref="BA4:BA10" si="0">SUM(C4:AZ4)</f>
        <v>75518</v>
      </c>
    </row>
    <row r="5" spans="1:55" ht="16.5" thickBot="1">
      <c r="A5" s="22">
        <v>2</v>
      </c>
      <c r="B5" s="5" t="s">
        <v>90</v>
      </c>
      <c r="C5">
        <v>0</v>
      </c>
      <c r="D5">
        <v>48</v>
      </c>
      <c r="E5">
        <v>98</v>
      </c>
      <c r="F5">
        <v>151</v>
      </c>
      <c r="G5">
        <v>207</v>
      </c>
      <c r="H5">
        <v>267</v>
      </c>
      <c r="I5">
        <v>331</v>
      </c>
      <c r="J5">
        <v>397</v>
      </c>
      <c r="K5">
        <v>469</v>
      </c>
      <c r="L5">
        <v>546</v>
      </c>
      <c r="M5">
        <v>626</v>
      </c>
      <c r="N5">
        <v>712</v>
      </c>
      <c r="O5">
        <v>803</v>
      </c>
      <c r="P5">
        <v>899</v>
      </c>
      <c r="Q5">
        <v>1000</v>
      </c>
      <c r="R5">
        <v>1108</v>
      </c>
      <c r="S5">
        <v>1222</v>
      </c>
      <c r="T5">
        <v>1342</v>
      </c>
      <c r="U5">
        <v>1469</v>
      </c>
      <c r="V5">
        <v>1602</v>
      </c>
      <c r="W5">
        <v>1054</v>
      </c>
      <c r="X5">
        <v>1065</v>
      </c>
      <c r="Y5">
        <v>1256</v>
      </c>
      <c r="Z5">
        <v>1315</v>
      </c>
      <c r="AA5">
        <v>1362</v>
      </c>
      <c r="AB5">
        <v>1365</v>
      </c>
      <c r="AC5">
        <v>1494</v>
      </c>
      <c r="AD5">
        <v>1568</v>
      </c>
      <c r="AE5">
        <v>1621</v>
      </c>
      <c r="AF5">
        <v>1773</v>
      </c>
      <c r="AG5">
        <v>1925</v>
      </c>
      <c r="AH5">
        <v>1993</v>
      </c>
      <c r="AI5">
        <v>2020</v>
      </c>
      <c r="AJ5">
        <v>2206</v>
      </c>
      <c r="AK5">
        <v>2331</v>
      </c>
      <c r="AL5">
        <v>2386</v>
      </c>
      <c r="AM5">
        <v>2369</v>
      </c>
      <c r="AN5">
        <v>2407</v>
      </c>
      <c r="AO5">
        <v>2521</v>
      </c>
      <c r="AP5">
        <v>2570</v>
      </c>
      <c r="AQ5">
        <v>2578</v>
      </c>
      <c r="AR5">
        <v>2630</v>
      </c>
      <c r="AS5">
        <v>2653</v>
      </c>
      <c r="AT5">
        <v>2690</v>
      </c>
      <c r="AU5">
        <v>2723</v>
      </c>
      <c r="AV5">
        <v>2750</v>
      </c>
      <c r="AW5">
        <v>2790</v>
      </c>
      <c r="AX5">
        <v>2874</v>
      </c>
      <c r="AY5">
        <v>2936</v>
      </c>
      <c r="AZ5">
        <v>2984</v>
      </c>
      <c r="BA5" s="35">
        <f t="shared" si="0"/>
        <v>77506</v>
      </c>
    </row>
    <row r="6" spans="1:55" ht="16.5" thickBot="1">
      <c r="A6" s="22">
        <v>4</v>
      </c>
      <c r="B6" s="5" t="s">
        <v>91</v>
      </c>
      <c r="C6">
        <v>0</v>
      </c>
      <c r="D6">
        <v>48</v>
      </c>
      <c r="E6">
        <v>97</v>
      </c>
      <c r="F6">
        <v>149</v>
      </c>
      <c r="G6">
        <v>203</v>
      </c>
      <c r="H6">
        <v>262</v>
      </c>
      <c r="I6">
        <v>325</v>
      </c>
      <c r="J6">
        <v>389</v>
      </c>
      <c r="K6">
        <v>460</v>
      </c>
      <c r="L6">
        <v>534</v>
      </c>
      <c r="M6">
        <v>613</v>
      </c>
      <c r="N6">
        <v>696</v>
      </c>
      <c r="O6">
        <v>785</v>
      </c>
      <c r="P6">
        <v>878</v>
      </c>
      <c r="Q6">
        <v>977</v>
      </c>
      <c r="R6">
        <v>1081</v>
      </c>
      <c r="S6">
        <v>1192</v>
      </c>
      <c r="T6">
        <v>1308</v>
      </c>
      <c r="U6">
        <v>1431</v>
      </c>
      <c r="V6">
        <v>1560</v>
      </c>
      <c r="W6">
        <v>961</v>
      </c>
      <c r="X6">
        <v>1003</v>
      </c>
      <c r="Y6">
        <v>1100</v>
      </c>
      <c r="Z6">
        <v>1192</v>
      </c>
      <c r="AA6">
        <v>1249</v>
      </c>
      <c r="AB6">
        <v>1257</v>
      </c>
      <c r="AC6">
        <v>1389</v>
      </c>
      <c r="AD6">
        <v>1466</v>
      </c>
      <c r="AE6">
        <v>1526</v>
      </c>
      <c r="AF6">
        <v>1674</v>
      </c>
      <c r="AG6">
        <v>1824</v>
      </c>
      <c r="AH6">
        <v>1892</v>
      </c>
      <c r="AI6">
        <v>1930</v>
      </c>
      <c r="AJ6">
        <v>2147</v>
      </c>
      <c r="AK6">
        <v>2203</v>
      </c>
      <c r="AL6">
        <v>2293</v>
      </c>
      <c r="AM6">
        <v>2278</v>
      </c>
      <c r="AN6">
        <v>2315</v>
      </c>
      <c r="AO6">
        <v>2423</v>
      </c>
      <c r="AP6">
        <v>2464</v>
      </c>
      <c r="AQ6">
        <v>2502</v>
      </c>
      <c r="AR6">
        <v>2603</v>
      </c>
      <c r="AS6">
        <v>2678</v>
      </c>
      <c r="AT6">
        <v>2717</v>
      </c>
      <c r="AU6">
        <v>2783</v>
      </c>
      <c r="AV6">
        <v>2790</v>
      </c>
      <c r="AW6">
        <v>2836</v>
      </c>
      <c r="AX6">
        <v>2920</v>
      </c>
      <c r="AY6">
        <v>2991</v>
      </c>
      <c r="AZ6">
        <v>3050</v>
      </c>
      <c r="BA6" s="35">
        <f t="shared" si="0"/>
        <v>75444</v>
      </c>
    </row>
    <row r="7" spans="1:55" ht="16.5" thickBot="1">
      <c r="A7" s="22">
        <v>13</v>
      </c>
      <c r="B7" s="5" t="s">
        <v>92</v>
      </c>
      <c r="C7">
        <v>0</v>
      </c>
      <c r="D7">
        <v>48</v>
      </c>
      <c r="E7">
        <v>105</v>
      </c>
      <c r="F7">
        <v>165</v>
      </c>
      <c r="G7">
        <v>229</v>
      </c>
      <c r="H7">
        <v>299</v>
      </c>
      <c r="I7">
        <v>373</v>
      </c>
      <c r="J7">
        <v>450</v>
      </c>
      <c r="K7">
        <v>534</v>
      </c>
      <c r="L7">
        <v>623</v>
      </c>
      <c r="M7">
        <v>718</v>
      </c>
      <c r="N7">
        <v>820</v>
      </c>
      <c r="O7">
        <v>928</v>
      </c>
      <c r="P7">
        <v>1043</v>
      </c>
      <c r="Q7">
        <v>1164</v>
      </c>
      <c r="R7">
        <v>1293</v>
      </c>
      <c r="S7">
        <v>1431</v>
      </c>
      <c r="T7">
        <v>1576</v>
      </c>
      <c r="U7">
        <v>1731</v>
      </c>
      <c r="V7">
        <v>1894</v>
      </c>
      <c r="W7">
        <v>1141</v>
      </c>
      <c r="X7">
        <v>1159</v>
      </c>
      <c r="Y7">
        <v>1214</v>
      </c>
      <c r="Z7">
        <v>1251</v>
      </c>
      <c r="AA7">
        <v>1277</v>
      </c>
      <c r="AB7">
        <v>1319</v>
      </c>
      <c r="AC7">
        <v>1339</v>
      </c>
      <c r="AD7">
        <v>1357</v>
      </c>
      <c r="AE7">
        <v>1462</v>
      </c>
      <c r="AF7">
        <v>1494</v>
      </c>
      <c r="AG7">
        <v>1577</v>
      </c>
      <c r="AH7">
        <v>1609</v>
      </c>
      <c r="AI7">
        <v>1691</v>
      </c>
      <c r="AJ7">
        <v>1773</v>
      </c>
      <c r="AK7">
        <v>1905</v>
      </c>
      <c r="AL7">
        <v>1933</v>
      </c>
      <c r="AM7">
        <v>1920</v>
      </c>
      <c r="AN7">
        <v>1943</v>
      </c>
      <c r="AO7">
        <v>2033</v>
      </c>
      <c r="AP7">
        <v>2062</v>
      </c>
      <c r="AQ7">
        <v>2089</v>
      </c>
      <c r="AR7">
        <v>2178</v>
      </c>
      <c r="AS7">
        <v>2209</v>
      </c>
      <c r="AT7">
        <v>2189</v>
      </c>
      <c r="AU7">
        <v>2223</v>
      </c>
      <c r="AV7">
        <v>2221</v>
      </c>
      <c r="AW7">
        <v>2258</v>
      </c>
      <c r="AX7">
        <v>2304</v>
      </c>
      <c r="AY7">
        <v>2336</v>
      </c>
      <c r="AZ7">
        <v>2363</v>
      </c>
      <c r="BA7" s="35">
        <f t="shared" si="0"/>
        <v>69253</v>
      </c>
    </row>
    <row r="8" spans="1:55" ht="16.5" thickBot="1">
      <c r="A8" s="22">
        <v>12</v>
      </c>
      <c r="B8" s="5" t="s">
        <v>93</v>
      </c>
      <c r="C8">
        <v>0</v>
      </c>
      <c r="D8">
        <v>48</v>
      </c>
      <c r="E8">
        <v>102</v>
      </c>
      <c r="F8">
        <v>160</v>
      </c>
      <c r="G8">
        <v>221</v>
      </c>
      <c r="H8">
        <v>287</v>
      </c>
      <c r="I8">
        <v>357</v>
      </c>
      <c r="J8">
        <v>430</v>
      </c>
      <c r="K8">
        <v>510</v>
      </c>
      <c r="L8">
        <v>594</v>
      </c>
      <c r="M8">
        <v>684</v>
      </c>
      <c r="N8">
        <v>780</v>
      </c>
      <c r="O8">
        <v>882</v>
      </c>
      <c r="P8">
        <v>989</v>
      </c>
      <c r="Q8">
        <v>1102</v>
      </c>
      <c r="R8">
        <v>1223</v>
      </c>
      <c r="S8">
        <v>1352</v>
      </c>
      <c r="T8">
        <v>1488</v>
      </c>
      <c r="U8">
        <v>1632</v>
      </c>
      <c r="V8">
        <v>1784</v>
      </c>
      <c r="W8">
        <v>1021</v>
      </c>
      <c r="X8">
        <v>1260</v>
      </c>
      <c r="Y8">
        <v>1346</v>
      </c>
      <c r="Z8">
        <v>1402</v>
      </c>
      <c r="AA8">
        <v>1421</v>
      </c>
      <c r="AB8">
        <v>1458</v>
      </c>
      <c r="AC8">
        <v>1471</v>
      </c>
      <c r="AD8">
        <v>1500</v>
      </c>
      <c r="AE8">
        <v>1529</v>
      </c>
      <c r="AF8">
        <v>1613</v>
      </c>
      <c r="AG8">
        <v>1703</v>
      </c>
      <c r="AH8">
        <v>1727</v>
      </c>
      <c r="AI8">
        <v>1778</v>
      </c>
      <c r="AJ8">
        <v>1881</v>
      </c>
      <c r="AK8">
        <v>2005</v>
      </c>
      <c r="AL8">
        <v>2017</v>
      </c>
      <c r="AM8">
        <v>1994</v>
      </c>
      <c r="AN8">
        <v>2014</v>
      </c>
      <c r="AO8">
        <v>2093</v>
      </c>
      <c r="AP8">
        <v>2120</v>
      </c>
      <c r="AQ8">
        <v>2144</v>
      </c>
      <c r="AR8">
        <v>2218</v>
      </c>
      <c r="AS8">
        <v>2237</v>
      </c>
      <c r="AT8">
        <v>2253</v>
      </c>
      <c r="AU8">
        <v>2288</v>
      </c>
      <c r="AV8">
        <v>2269</v>
      </c>
      <c r="AW8">
        <v>2288</v>
      </c>
      <c r="AX8">
        <v>2319</v>
      </c>
      <c r="AY8">
        <v>2340</v>
      </c>
      <c r="AZ8">
        <v>2373</v>
      </c>
      <c r="BA8" s="35">
        <f t="shared" si="0"/>
        <v>70707</v>
      </c>
    </row>
    <row r="9" spans="1:55" ht="16.5" thickBot="1">
      <c r="A9" s="22">
        <v>6</v>
      </c>
      <c r="B9" s="5" t="s">
        <v>94</v>
      </c>
      <c r="C9">
        <v>0</v>
      </c>
      <c r="D9">
        <v>48</v>
      </c>
      <c r="E9">
        <v>98</v>
      </c>
      <c r="F9">
        <v>151</v>
      </c>
      <c r="G9">
        <v>207</v>
      </c>
      <c r="H9">
        <v>267</v>
      </c>
      <c r="I9">
        <v>332</v>
      </c>
      <c r="J9">
        <v>398</v>
      </c>
      <c r="K9">
        <v>470</v>
      </c>
      <c r="L9">
        <v>546</v>
      </c>
      <c r="M9">
        <v>627</v>
      </c>
      <c r="N9">
        <v>713</v>
      </c>
      <c r="O9">
        <v>805</v>
      </c>
      <c r="P9">
        <v>901</v>
      </c>
      <c r="Q9">
        <v>1002</v>
      </c>
      <c r="R9">
        <v>1110</v>
      </c>
      <c r="S9">
        <v>1224</v>
      </c>
      <c r="T9">
        <v>1345</v>
      </c>
      <c r="U9">
        <v>1472</v>
      </c>
      <c r="V9">
        <v>1605</v>
      </c>
      <c r="W9">
        <v>989</v>
      </c>
      <c r="X9">
        <v>1027</v>
      </c>
      <c r="Y9">
        <v>1139</v>
      </c>
      <c r="Z9">
        <v>1240</v>
      </c>
      <c r="AA9">
        <v>1289</v>
      </c>
      <c r="AB9">
        <v>1357</v>
      </c>
      <c r="AC9">
        <v>1359</v>
      </c>
      <c r="AD9">
        <v>1492</v>
      </c>
      <c r="AE9">
        <v>1602</v>
      </c>
      <c r="AF9">
        <v>1668</v>
      </c>
      <c r="AG9">
        <v>1799</v>
      </c>
      <c r="AH9">
        <v>1893</v>
      </c>
      <c r="AI9">
        <v>1923</v>
      </c>
      <c r="AJ9">
        <v>2112</v>
      </c>
      <c r="AK9">
        <v>2238</v>
      </c>
      <c r="AL9">
        <v>2295</v>
      </c>
      <c r="AM9">
        <v>2281</v>
      </c>
      <c r="AN9">
        <v>2319</v>
      </c>
      <c r="AO9">
        <v>2434</v>
      </c>
      <c r="AP9">
        <v>2475</v>
      </c>
      <c r="AQ9">
        <v>2519</v>
      </c>
      <c r="AR9">
        <v>2612</v>
      </c>
      <c r="AS9">
        <v>2649</v>
      </c>
      <c r="AT9">
        <v>2694</v>
      </c>
      <c r="AU9">
        <v>2761</v>
      </c>
      <c r="AV9">
        <v>2767</v>
      </c>
      <c r="AW9">
        <v>2810</v>
      </c>
      <c r="AX9">
        <v>2869</v>
      </c>
      <c r="AY9">
        <v>2918</v>
      </c>
      <c r="AZ9">
        <v>3042</v>
      </c>
      <c r="BA9" s="35">
        <f t="shared" si="0"/>
        <v>75893</v>
      </c>
    </row>
    <row r="10" spans="1:55" ht="15.75">
      <c r="A10" s="21">
        <v>14</v>
      </c>
      <c r="B10" s="15" t="s">
        <v>113</v>
      </c>
      <c r="C10">
        <v>0</v>
      </c>
      <c r="D10">
        <v>48</v>
      </c>
      <c r="E10">
        <v>104</v>
      </c>
      <c r="F10">
        <v>164</v>
      </c>
      <c r="G10">
        <v>228</v>
      </c>
      <c r="H10">
        <v>297</v>
      </c>
      <c r="I10">
        <v>370</v>
      </c>
      <c r="J10">
        <v>447</v>
      </c>
      <c r="K10">
        <v>530</v>
      </c>
      <c r="L10">
        <v>619</v>
      </c>
      <c r="M10">
        <v>713</v>
      </c>
      <c r="N10">
        <v>814</v>
      </c>
      <c r="O10">
        <v>921</v>
      </c>
      <c r="P10">
        <v>1034</v>
      </c>
      <c r="Q10">
        <v>1154</v>
      </c>
      <c r="R10">
        <v>1282</v>
      </c>
      <c r="S10">
        <v>1418</v>
      </c>
      <c r="T10">
        <v>1562</v>
      </c>
      <c r="U10">
        <v>1715</v>
      </c>
      <c r="V10">
        <v>1876</v>
      </c>
      <c r="W10">
        <v>1057</v>
      </c>
      <c r="X10">
        <v>1076</v>
      </c>
      <c r="Y10">
        <v>1123</v>
      </c>
      <c r="Z10">
        <v>1157</v>
      </c>
      <c r="AA10">
        <v>1211</v>
      </c>
      <c r="AB10">
        <v>1260</v>
      </c>
      <c r="AC10">
        <v>1275</v>
      </c>
      <c r="AD10">
        <v>1310</v>
      </c>
      <c r="AE10">
        <v>1345</v>
      </c>
      <c r="AF10">
        <v>1430</v>
      </c>
      <c r="AG10">
        <v>1526</v>
      </c>
      <c r="AH10">
        <v>1553</v>
      </c>
      <c r="AI10">
        <v>1609</v>
      </c>
      <c r="AJ10">
        <v>1712</v>
      </c>
      <c r="AK10">
        <v>1844</v>
      </c>
      <c r="AL10">
        <v>1868</v>
      </c>
      <c r="AM10">
        <v>1852</v>
      </c>
      <c r="AN10">
        <v>1871</v>
      </c>
      <c r="AO10">
        <v>1968</v>
      </c>
      <c r="AP10">
        <v>2001</v>
      </c>
      <c r="AQ10">
        <v>2027</v>
      </c>
      <c r="AR10">
        <v>2108</v>
      </c>
      <c r="AS10">
        <v>2131</v>
      </c>
      <c r="AT10">
        <v>2128</v>
      </c>
      <c r="AU10">
        <v>2165</v>
      </c>
      <c r="AV10">
        <v>2144</v>
      </c>
      <c r="AW10">
        <v>2170</v>
      </c>
      <c r="AX10">
        <v>2207</v>
      </c>
      <c r="AY10">
        <v>2228</v>
      </c>
      <c r="AZ10">
        <v>2256</v>
      </c>
      <c r="BA10" s="35">
        <f t="shared" si="0"/>
        <v>66908</v>
      </c>
    </row>
    <row r="11" spans="1:55" s="47" customFormat="1" ht="15.75">
      <c r="A11" s="168" t="s">
        <v>391</v>
      </c>
      <c r="B11" s="170"/>
      <c r="BA11" s="53"/>
      <c r="BB11" s="35"/>
      <c r="BC11" s="35"/>
    </row>
    <row r="13" spans="1:55" ht="15.75">
      <c r="B13" s="31" t="s">
        <v>114</v>
      </c>
      <c r="C13" t="s">
        <v>115</v>
      </c>
      <c r="D13">
        <v>7.0499999999999993E-2</v>
      </c>
    </row>
    <row r="14" spans="1:55">
      <c r="C14" t="s">
        <v>116</v>
      </c>
      <c r="D14" t="s">
        <v>117</v>
      </c>
      <c r="E14" t="s">
        <v>269</v>
      </c>
      <c r="F14" t="s">
        <v>270</v>
      </c>
    </row>
    <row r="15" spans="1:55" ht="16.5" thickBot="1">
      <c r="A15" s="22">
        <v>1</v>
      </c>
      <c r="B15" s="5" t="s">
        <v>271</v>
      </c>
      <c r="C15" s="43">
        <f t="shared" ref="C15:C22" si="1">NPV($D$13,$C3:$AZ3)</f>
        <v>11208.741404253242</v>
      </c>
      <c r="D15" s="43">
        <f t="shared" ref="D15:D22" si="2">NPV($D$13,$C3:$V3)</f>
        <v>5034.1270545974712</v>
      </c>
      <c r="E15" s="43">
        <f t="shared" ref="E15:E22" si="3">NPV($D$13,$C3:$AK3)</f>
        <v>8670.2278112952208</v>
      </c>
      <c r="F15" s="43">
        <f t="shared" ref="F15:F22" si="4">NPV($D$13,$C3:$AP3)</f>
        <v>9693.1597094958634</v>
      </c>
      <c r="G15" s="43"/>
      <c r="H15" s="43"/>
      <c r="I15" s="43"/>
      <c r="J15" s="43"/>
      <c r="K15" s="43"/>
      <c r="L15" s="43"/>
      <c r="M15" s="43"/>
      <c r="N15" s="43"/>
    </row>
    <row r="16" spans="1:55" ht="16.5" thickBot="1">
      <c r="A16" s="22">
        <v>7</v>
      </c>
      <c r="B16" s="5" t="s">
        <v>272</v>
      </c>
      <c r="C16" s="43">
        <f t="shared" si="1"/>
        <v>11107.730060810631</v>
      </c>
      <c r="D16" s="43">
        <f t="shared" si="2"/>
        <v>5724.9730670885265</v>
      </c>
      <c r="E16" s="43">
        <f t="shared" si="3"/>
        <v>9049.9516214107116</v>
      </c>
      <c r="F16" s="43">
        <f t="shared" si="4"/>
        <v>9893.379323709938</v>
      </c>
      <c r="G16" s="43"/>
      <c r="H16" s="43"/>
      <c r="I16" s="43"/>
      <c r="J16" s="43"/>
      <c r="K16" s="43"/>
      <c r="L16" s="43"/>
      <c r="M16" s="43"/>
      <c r="N16" s="43"/>
    </row>
    <row r="17" spans="1:14" ht="16.5" thickBot="1">
      <c r="A17" s="22">
        <v>2</v>
      </c>
      <c r="B17" s="5" t="s">
        <v>273</v>
      </c>
      <c r="C17" s="43">
        <f t="shared" si="1"/>
        <v>10834.065568391314</v>
      </c>
      <c r="D17" s="43">
        <f t="shared" si="2"/>
        <v>5137.8855287991428</v>
      </c>
      <c r="E17" s="43">
        <f t="shared" si="3"/>
        <v>8655.1527792664147</v>
      </c>
      <c r="F17" s="43">
        <f t="shared" si="4"/>
        <v>9577.1401442712104</v>
      </c>
      <c r="G17" s="43"/>
      <c r="H17" s="43"/>
      <c r="I17" s="43"/>
      <c r="J17" s="43"/>
      <c r="K17" s="43"/>
      <c r="L17" s="43"/>
      <c r="M17" s="43"/>
      <c r="N17" s="43"/>
    </row>
    <row r="18" spans="1:14" ht="16.5" thickBot="1">
      <c r="A18" s="22">
        <v>4</v>
      </c>
      <c r="B18" s="5" t="s">
        <v>274</v>
      </c>
      <c r="C18" s="43">
        <f t="shared" si="1"/>
        <v>10452.175817279933</v>
      </c>
      <c r="D18" s="43">
        <f t="shared" si="2"/>
        <v>5023.4257764794365</v>
      </c>
      <c r="E18" s="43">
        <f t="shared" si="3"/>
        <v>8300.5328328834985</v>
      </c>
      <c r="F18" s="43">
        <f t="shared" si="4"/>
        <v>9186.4640620904866</v>
      </c>
      <c r="G18" s="43"/>
      <c r="H18" s="43"/>
      <c r="I18" s="43"/>
      <c r="J18" s="43"/>
      <c r="K18" s="43"/>
      <c r="L18" s="43"/>
      <c r="M18" s="43"/>
      <c r="N18" s="43"/>
    </row>
    <row r="19" spans="1:14" ht="16.5" thickBot="1">
      <c r="A19" s="22">
        <v>13</v>
      </c>
      <c r="B19" s="5" t="s">
        <v>275</v>
      </c>
      <c r="C19" s="43">
        <f t="shared" si="1"/>
        <v>10885.938613084498</v>
      </c>
      <c r="D19" s="43">
        <f t="shared" si="2"/>
        <v>5922.4215684169149</v>
      </c>
      <c r="E19" s="43">
        <f t="shared" si="3"/>
        <v>9120.5825078181188</v>
      </c>
      <c r="F19" s="43">
        <f t="shared" si="4"/>
        <v>9865.0863940587224</v>
      </c>
      <c r="G19" s="43"/>
      <c r="H19" s="43"/>
      <c r="I19" s="43"/>
      <c r="J19" s="43"/>
      <c r="K19" s="43"/>
      <c r="L19" s="43"/>
      <c r="M19" s="43"/>
      <c r="N19" s="43"/>
    </row>
    <row r="20" spans="1:14" ht="16.5" thickBot="1">
      <c r="A20" s="22">
        <v>12</v>
      </c>
      <c r="B20" s="5" t="s">
        <v>276</v>
      </c>
      <c r="C20" s="43">
        <f t="shared" si="1"/>
        <v>10861.062932329185</v>
      </c>
      <c r="D20" s="43">
        <f t="shared" si="2"/>
        <v>5628.0199841098001</v>
      </c>
      <c r="E20" s="43">
        <f t="shared" si="3"/>
        <v>9051.4511960078544</v>
      </c>
      <c r="F20" s="43">
        <f t="shared" si="4"/>
        <v>9822.479900687491</v>
      </c>
      <c r="G20" s="43"/>
      <c r="H20" s="43"/>
      <c r="I20" s="43"/>
      <c r="J20" s="43"/>
      <c r="K20" s="43"/>
      <c r="L20" s="43"/>
      <c r="M20" s="43"/>
      <c r="N20" s="43"/>
    </row>
    <row r="21" spans="1:14" ht="16.5" thickBot="1">
      <c r="A21" s="22">
        <v>6</v>
      </c>
      <c r="B21" s="5" t="s">
        <v>277</v>
      </c>
      <c r="C21" s="43">
        <f t="shared" si="1"/>
        <v>10627.388704823305</v>
      </c>
      <c r="D21" s="43">
        <f t="shared" si="2"/>
        <v>5146.6281984245361</v>
      </c>
      <c r="E21" s="43">
        <f t="shared" si="3"/>
        <v>8482.5612475384551</v>
      </c>
      <c r="F21" s="43">
        <f t="shared" si="4"/>
        <v>9370.6990925223599</v>
      </c>
      <c r="G21" s="43"/>
      <c r="H21" s="43"/>
      <c r="I21" s="43"/>
      <c r="J21" s="43"/>
      <c r="K21" s="43"/>
      <c r="L21" s="43"/>
      <c r="M21" s="43"/>
      <c r="N21" s="43"/>
    </row>
    <row r="22" spans="1:14" ht="15.75">
      <c r="A22" s="21">
        <v>14</v>
      </c>
      <c r="B22" s="15" t="s">
        <v>113</v>
      </c>
      <c r="C22" s="43">
        <f t="shared" si="1"/>
        <v>10605.468290914741</v>
      </c>
      <c r="D22" s="43">
        <f t="shared" si="2"/>
        <v>5875.1641258612672</v>
      </c>
      <c r="E22" s="43">
        <f t="shared" si="3"/>
        <v>8900.8605202028739</v>
      </c>
      <c r="F22" s="43">
        <f t="shared" si="4"/>
        <v>9620.3348967121292</v>
      </c>
      <c r="G22" s="43"/>
      <c r="H22" s="43"/>
      <c r="I22" s="43"/>
      <c r="J22" s="43"/>
      <c r="K22" s="43"/>
      <c r="L22" s="43"/>
      <c r="M22" s="43"/>
      <c r="N22" s="43"/>
    </row>
    <row r="24" spans="1:14">
      <c r="C24" s="75">
        <f>(C18-C22)/10605</f>
        <v>-1.4454735844866444E-2</v>
      </c>
      <c r="D24" s="53">
        <f>C24*10605</f>
        <v>-153.29247363480863</v>
      </c>
    </row>
    <row r="26" spans="1:14">
      <c r="A26" s="32" t="s">
        <v>393</v>
      </c>
    </row>
    <row r="27" spans="1:14">
      <c r="C27" s="47" t="s">
        <v>115</v>
      </c>
      <c r="D27" s="47">
        <v>7.0499999999999993E-2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</row>
    <row r="28" spans="1:14">
      <c r="C28" s="47" t="s">
        <v>116</v>
      </c>
      <c r="D28" s="47" t="s">
        <v>117</v>
      </c>
      <c r="E28" s="47">
        <v>35</v>
      </c>
      <c r="F28" s="47">
        <v>40</v>
      </c>
      <c r="G28" s="47"/>
      <c r="H28" s="47"/>
      <c r="I28" s="47"/>
      <c r="J28" s="47"/>
      <c r="K28" s="47"/>
      <c r="L28" s="47"/>
      <c r="M28" s="47"/>
      <c r="N28" s="47"/>
    </row>
    <row r="29" spans="1:14" ht="16.5" thickBot="1">
      <c r="B29" s="5" t="s">
        <v>271</v>
      </c>
      <c r="C29" s="44">
        <f>_xlfn.RANK.EQ(C15,C$15:C$22,1)</f>
        <v>8</v>
      </c>
      <c r="D29" s="44">
        <f t="shared" ref="C29:F36" si="5">_xlfn.RANK.EQ(D15,D$15:D$22,1)</f>
        <v>2</v>
      </c>
      <c r="E29" s="44">
        <f t="shared" si="5"/>
        <v>4</v>
      </c>
      <c r="F29" s="44">
        <f t="shared" si="5"/>
        <v>5</v>
      </c>
      <c r="G29" s="44"/>
      <c r="H29" s="44"/>
      <c r="I29" s="44"/>
      <c r="J29" s="44"/>
      <c r="K29" s="44"/>
      <c r="L29" s="44"/>
      <c r="M29" s="44"/>
      <c r="N29" s="44"/>
    </row>
    <row r="30" spans="1:14" ht="16.5" thickBot="1">
      <c r="B30" s="5" t="s">
        <v>272</v>
      </c>
      <c r="C30" s="44">
        <f t="shared" si="5"/>
        <v>7</v>
      </c>
      <c r="D30" s="44">
        <f t="shared" si="5"/>
        <v>6</v>
      </c>
      <c r="E30" s="44">
        <f t="shared" si="5"/>
        <v>6</v>
      </c>
      <c r="F30" s="44">
        <f t="shared" si="5"/>
        <v>8</v>
      </c>
      <c r="G30" s="44"/>
      <c r="H30" s="44"/>
      <c r="I30" s="44"/>
      <c r="J30" s="44"/>
      <c r="K30" s="44"/>
      <c r="L30" s="44"/>
      <c r="M30" s="44"/>
      <c r="N30" s="44"/>
    </row>
    <row r="31" spans="1:14" ht="16.5" thickBot="1">
      <c r="B31" s="5" t="s">
        <v>273</v>
      </c>
      <c r="C31" s="44">
        <f t="shared" si="5"/>
        <v>4</v>
      </c>
      <c r="D31" s="44">
        <f t="shared" si="5"/>
        <v>3</v>
      </c>
      <c r="E31" s="44">
        <f t="shared" si="5"/>
        <v>3</v>
      </c>
      <c r="F31" s="44">
        <f t="shared" si="5"/>
        <v>3</v>
      </c>
      <c r="G31" s="44"/>
      <c r="H31" s="44"/>
      <c r="I31" s="44"/>
      <c r="J31" s="44"/>
      <c r="K31" s="44"/>
      <c r="L31" s="44"/>
      <c r="M31" s="44"/>
      <c r="N31" s="44"/>
    </row>
    <row r="32" spans="1:14" ht="16.5" thickBot="1">
      <c r="B32" s="5" t="s">
        <v>274</v>
      </c>
      <c r="C32" s="45">
        <f t="shared" si="5"/>
        <v>1</v>
      </c>
      <c r="D32" s="45">
        <f t="shared" si="5"/>
        <v>1</v>
      </c>
      <c r="E32" s="45">
        <f t="shared" si="5"/>
        <v>1</v>
      </c>
      <c r="F32" s="45">
        <f t="shared" si="5"/>
        <v>1</v>
      </c>
      <c r="G32" s="45"/>
      <c r="H32" s="45"/>
      <c r="I32" s="45"/>
      <c r="J32" s="45"/>
      <c r="K32" s="45"/>
      <c r="L32" s="45"/>
      <c r="M32" s="45"/>
      <c r="N32" s="45"/>
    </row>
    <row r="33" spans="1:52" ht="16.5" thickBot="1">
      <c r="B33" s="5" t="s">
        <v>275</v>
      </c>
      <c r="C33" s="44">
        <f t="shared" si="5"/>
        <v>6</v>
      </c>
      <c r="D33" s="44">
        <f t="shared" si="5"/>
        <v>8</v>
      </c>
      <c r="E33" s="44">
        <f t="shared" si="5"/>
        <v>8</v>
      </c>
      <c r="F33" s="44">
        <f t="shared" si="5"/>
        <v>7</v>
      </c>
      <c r="G33" s="44"/>
      <c r="H33" s="44"/>
      <c r="I33" s="44"/>
      <c r="J33" s="44"/>
      <c r="K33" s="44"/>
      <c r="L33" s="44"/>
      <c r="M33" s="44"/>
      <c r="N33" s="44"/>
    </row>
    <row r="34" spans="1:52" ht="16.5" thickBot="1">
      <c r="B34" s="5" t="s">
        <v>276</v>
      </c>
      <c r="C34" s="44">
        <f t="shared" si="5"/>
        <v>5</v>
      </c>
      <c r="D34" s="44">
        <f t="shared" si="5"/>
        <v>5</v>
      </c>
      <c r="E34" s="44">
        <f t="shared" si="5"/>
        <v>7</v>
      </c>
      <c r="F34" s="44">
        <f t="shared" si="5"/>
        <v>6</v>
      </c>
      <c r="G34" s="44"/>
      <c r="H34" s="44"/>
      <c r="I34" s="44"/>
      <c r="J34" s="44"/>
      <c r="K34" s="44"/>
      <c r="L34" s="44"/>
      <c r="M34" s="44"/>
      <c r="N34" s="44"/>
    </row>
    <row r="35" spans="1:52" ht="16.5" thickBot="1">
      <c r="B35" s="5" t="s">
        <v>277</v>
      </c>
      <c r="C35" s="44">
        <f t="shared" si="5"/>
        <v>3</v>
      </c>
      <c r="D35" s="44">
        <f t="shared" si="5"/>
        <v>4</v>
      </c>
      <c r="E35" s="44">
        <f t="shared" si="5"/>
        <v>2</v>
      </c>
      <c r="F35" s="44">
        <f t="shared" si="5"/>
        <v>2</v>
      </c>
      <c r="G35" s="44"/>
      <c r="H35" s="44"/>
      <c r="I35" s="44"/>
      <c r="J35" s="44"/>
      <c r="K35" s="44"/>
      <c r="L35" s="44"/>
      <c r="M35" s="44"/>
      <c r="N35" s="44"/>
    </row>
    <row r="36" spans="1:52" ht="15.75">
      <c r="B36" s="15" t="s">
        <v>113</v>
      </c>
      <c r="C36" s="44">
        <f t="shared" si="5"/>
        <v>2</v>
      </c>
      <c r="D36" s="44">
        <f t="shared" si="5"/>
        <v>7</v>
      </c>
      <c r="E36" s="44">
        <f t="shared" si="5"/>
        <v>5</v>
      </c>
      <c r="F36" s="44">
        <f t="shared" si="5"/>
        <v>4</v>
      </c>
      <c r="G36" s="44"/>
      <c r="H36" s="44"/>
      <c r="I36" s="44"/>
      <c r="J36" s="44"/>
      <c r="K36" s="44"/>
      <c r="L36" s="44"/>
      <c r="M36" s="44"/>
      <c r="N36" s="44"/>
    </row>
    <row r="39" spans="1:52">
      <c r="A39" s="47" t="s">
        <v>28</v>
      </c>
    </row>
    <row r="40" spans="1:52">
      <c r="C40">
        <v>2013</v>
      </c>
      <c r="D40">
        <v>2014</v>
      </c>
      <c r="E40">
        <v>2015</v>
      </c>
      <c r="F40">
        <v>2016</v>
      </c>
      <c r="G40">
        <v>2017</v>
      </c>
      <c r="H40">
        <v>2018</v>
      </c>
      <c r="I40">
        <v>2019</v>
      </c>
      <c r="J40">
        <v>2020</v>
      </c>
      <c r="K40">
        <v>2021</v>
      </c>
      <c r="L40">
        <v>2022</v>
      </c>
      <c r="M40">
        <v>2023</v>
      </c>
      <c r="N40">
        <v>2024</v>
      </c>
      <c r="O40">
        <v>2025</v>
      </c>
      <c r="P40">
        <v>2026</v>
      </c>
      <c r="Q40">
        <v>2027</v>
      </c>
      <c r="R40">
        <v>2028</v>
      </c>
      <c r="S40">
        <v>2029</v>
      </c>
      <c r="T40">
        <v>2030</v>
      </c>
      <c r="U40">
        <v>2031</v>
      </c>
      <c r="V40">
        <v>2032</v>
      </c>
      <c r="W40">
        <v>2033</v>
      </c>
      <c r="X40">
        <v>2034</v>
      </c>
      <c r="Y40">
        <v>2035</v>
      </c>
      <c r="Z40">
        <v>2036</v>
      </c>
      <c r="AA40">
        <v>2037</v>
      </c>
      <c r="AB40">
        <v>2038</v>
      </c>
      <c r="AC40">
        <v>2039</v>
      </c>
      <c r="AD40">
        <v>2040</v>
      </c>
      <c r="AE40">
        <v>2041</v>
      </c>
      <c r="AF40">
        <v>2042</v>
      </c>
      <c r="AG40">
        <v>2043</v>
      </c>
      <c r="AH40">
        <v>2044</v>
      </c>
      <c r="AI40">
        <v>2045</v>
      </c>
      <c r="AJ40">
        <v>2046</v>
      </c>
      <c r="AK40">
        <v>2047</v>
      </c>
      <c r="AL40">
        <v>2048</v>
      </c>
      <c r="AM40">
        <v>2049</v>
      </c>
      <c r="AN40">
        <v>2050</v>
      </c>
      <c r="AO40">
        <v>2051</v>
      </c>
      <c r="AP40">
        <v>2052</v>
      </c>
      <c r="AQ40">
        <v>2053</v>
      </c>
      <c r="AR40">
        <v>2054</v>
      </c>
      <c r="AS40">
        <v>2055</v>
      </c>
      <c r="AT40">
        <v>2056</v>
      </c>
      <c r="AU40">
        <v>2057</v>
      </c>
      <c r="AV40">
        <v>2058</v>
      </c>
      <c r="AW40">
        <v>2059</v>
      </c>
      <c r="AX40">
        <v>2060</v>
      </c>
      <c r="AY40">
        <v>2061</v>
      </c>
      <c r="AZ40">
        <v>2062</v>
      </c>
    </row>
    <row r="41" spans="1:52">
      <c r="A41" t="s">
        <v>88</v>
      </c>
      <c r="B41" t="s">
        <v>88</v>
      </c>
      <c r="C41">
        <v>0</v>
      </c>
      <c r="D41">
        <v>48</v>
      </c>
      <c r="E41">
        <v>97</v>
      </c>
      <c r="F41">
        <v>149</v>
      </c>
      <c r="G41">
        <v>204</v>
      </c>
      <c r="H41">
        <v>263</v>
      </c>
      <c r="I41">
        <v>325</v>
      </c>
      <c r="J41">
        <v>390</v>
      </c>
      <c r="K41">
        <v>461</v>
      </c>
      <c r="L41">
        <v>535</v>
      </c>
      <c r="M41">
        <v>614</v>
      </c>
      <c r="N41">
        <v>698</v>
      </c>
      <c r="O41">
        <v>787</v>
      </c>
      <c r="P41">
        <v>880</v>
      </c>
      <c r="Q41">
        <v>979</v>
      </c>
      <c r="R41">
        <v>1083</v>
      </c>
      <c r="S41">
        <v>1194</v>
      </c>
      <c r="T41">
        <v>1311</v>
      </c>
      <c r="U41">
        <v>1434</v>
      </c>
      <c r="V41">
        <v>1564</v>
      </c>
      <c r="W41">
        <v>999</v>
      </c>
      <c r="X41">
        <v>1054</v>
      </c>
      <c r="Y41">
        <v>1223</v>
      </c>
      <c r="Z41">
        <v>1281</v>
      </c>
      <c r="AA41">
        <v>1309</v>
      </c>
      <c r="AB41">
        <v>1471</v>
      </c>
      <c r="AC41">
        <v>1551</v>
      </c>
      <c r="AD41">
        <v>1597</v>
      </c>
      <c r="AE41">
        <v>1779</v>
      </c>
      <c r="AF41">
        <v>1895</v>
      </c>
      <c r="AG41">
        <v>2039</v>
      </c>
      <c r="AH41">
        <v>2085</v>
      </c>
      <c r="AI41">
        <v>2257</v>
      </c>
      <c r="AJ41">
        <v>2409</v>
      </c>
      <c r="AK41">
        <v>2540</v>
      </c>
      <c r="AL41">
        <v>2620</v>
      </c>
      <c r="AM41">
        <v>2628</v>
      </c>
      <c r="AN41">
        <v>2675</v>
      </c>
      <c r="AO41">
        <v>2804</v>
      </c>
      <c r="AP41">
        <v>2875</v>
      </c>
      <c r="AQ41">
        <v>2963</v>
      </c>
      <c r="AR41">
        <v>3096</v>
      </c>
      <c r="AS41">
        <v>3158</v>
      </c>
      <c r="AT41">
        <v>3236</v>
      </c>
      <c r="AU41">
        <v>3308</v>
      </c>
      <c r="AV41">
        <v>3350</v>
      </c>
      <c r="AW41">
        <v>3440</v>
      </c>
      <c r="AX41">
        <v>3525</v>
      </c>
      <c r="AY41">
        <v>3614</v>
      </c>
      <c r="AZ41">
        <v>3754</v>
      </c>
    </row>
    <row r="42" spans="1:52">
      <c r="A42" t="s">
        <v>120</v>
      </c>
      <c r="B42" t="s">
        <v>120</v>
      </c>
      <c r="C42">
        <v>0</v>
      </c>
      <c r="D42">
        <v>48</v>
      </c>
      <c r="E42">
        <v>103</v>
      </c>
      <c r="F42">
        <v>162</v>
      </c>
      <c r="G42">
        <v>224</v>
      </c>
      <c r="H42">
        <v>291</v>
      </c>
      <c r="I42">
        <v>362</v>
      </c>
      <c r="J42">
        <v>437</v>
      </c>
      <c r="K42">
        <v>518</v>
      </c>
      <c r="L42">
        <v>604</v>
      </c>
      <c r="M42">
        <v>695</v>
      </c>
      <c r="N42">
        <v>793</v>
      </c>
      <c r="O42">
        <v>897</v>
      </c>
      <c r="P42">
        <v>1006</v>
      </c>
      <c r="Q42">
        <v>1122</v>
      </c>
      <c r="R42">
        <v>1246</v>
      </c>
      <c r="S42">
        <v>1378</v>
      </c>
      <c r="T42">
        <v>1517</v>
      </c>
      <c r="U42">
        <v>1664</v>
      </c>
      <c r="V42">
        <v>1820</v>
      </c>
      <c r="W42">
        <v>1137</v>
      </c>
      <c r="X42">
        <v>1158</v>
      </c>
      <c r="Y42">
        <v>1220</v>
      </c>
      <c r="Z42">
        <v>1242</v>
      </c>
      <c r="AA42">
        <v>1256</v>
      </c>
      <c r="AB42">
        <v>1303</v>
      </c>
      <c r="AC42">
        <v>1371</v>
      </c>
      <c r="AD42">
        <v>1418</v>
      </c>
      <c r="AE42">
        <v>1484</v>
      </c>
      <c r="AF42">
        <v>1594</v>
      </c>
      <c r="AG42">
        <v>1716</v>
      </c>
      <c r="AH42">
        <v>1810</v>
      </c>
      <c r="AI42">
        <v>1872</v>
      </c>
      <c r="AJ42">
        <v>2027</v>
      </c>
      <c r="AK42">
        <v>2135</v>
      </c>
      <c r="AL42">
        <v>2171</v>
      </c>
      <c r="AM42">
        <v>2163</v>
      </c>
      <c r="AN42">
        <v>2202</v>
      </c>
      <c r="AO42">
        <v>2314</v>
      </c>
      <c r="AP42">
        <v>2363</v>
      </c>
      <c r="AQ42">
        <v>2431</v>
      </c>
      <c r="AR42">
        <v>2547</v>
      </c>
      <c r="AS42">
        <v>2589</v>
      </c>
      <c r="AT42">
        <v>2616</v>
      </c>
      <c r="AU42">
        <v>2658</v>
      </c>
      <c r="AV42">
        <v>2679</v>
      </c>
      <c r="AW42">
        <v>2717</v>
      </c>
      <c r="AX42">
        <v>2765</v>
      </c>
      <c r="AY42">
        <v>2813</v>
      </c>
      <c r="AZ42">
        <v>2860</v>
      </c>
    </row>
    <row r="43" spans="1:52">
      <c r="A43" t="s">
        <v>119</v>
      </c>
      <c r="B43" t="s">
        <v>119</v>
      </c>
      <c r="C43">
        <v>0</v>
      </c>
      <c r="D43">
        <v>48</v>
      </c>
      <c r="E43">
        <v>98</v>
      </c>
      <c r="F43">
        <v>151</v>
      </c>
      <c r="G43">
        <v>207</v>
      </c>
      <c r="H43">
        <v>267</v>
      </c>
      <c r="I43">
        <v>331</v>
      </c>
      <c r="J43">
        <v>397</v>
      </c>
      <c r="K43">
        <v>469</v>
      </c>
      <c r="L43">
        <v>546</v>
      </c>
      <c r="M43">
        <v>626</v>
      </c>
      <c r="N43">
        <v>712</v>
      </c>
      <c r="O43">
        <v>803</v>
      </c>
      <c r="P43">
        <v>899</v>
      </c>
      <c r="Q43">
        <v>1000</v>
      </c>
      <c r="R43">
        <v>1108</v>
      </c>
      <c r="S43">
        <v>1222</v>
      </c>
      <c r="T43">
        <v>1342</v>
      </c>
      <c r="U43">
        <v>1469</v>
      </c>
      <c r="V43">
        <v>1602</v>
      </c>
      <c r="W43">
        <v>1054</v>
      </c>
      <c r="X43">
        <v>1065</v>
      </c>
      <c r="Y43">
        <v>1256</v>
      </c>
      <c r="Z43">
        <v>1315</v>
      </c>
      <c r="AA43">
        <v>1362</v>
      </c>
      <c r="AB43">
        <v>1365</v>
      </c>
      <c r="AC43">
        <v>1494</v>
      </c>
      <c r="AD43">
        <v>1568</v>
      </c>
      <c r="AE43">
        <v>1621</v>
      </c>
      <c r="AF43">
        <v>1773</v>
      </c>
      <c r="AG43">
        <v>1925</v>
      </c>
      <c r="AH43">
        <v>1993</v>
      </c>
      <c r="AI43">
        <v>2020</v>
      </c>
      <c r="AJ43">
        <v>2206</v>
      </c>
      <c r="AK43">
        <v>2331</v>
      </c>
      <c r="AL43">
        <v>2386</v>
      </c>
      <c r="AM43">
        <v>2369</v>
      </c>
      <c r="AN43">
        <v>2407</v>
      </c>
      <c r="AO43">
        <v>2521</v>
      </c>
      <c r="AP43">
        <v>2570</v>
      </c>
      <c r="AQ43">
        <v>2578</v>
      </c>
      <c r="AR43">
        <v>2630</v>
      </c>
      <c r="AS43">
        <v>2653</v>
      </c>
      <c r="AT43">
        <v>2690</v>
      </c>
      <c r="AU43">
        <v>2723</v>
      </c>
      <c r="AV43">
        <v>2750</v>
      </c>
      <c r="AW43">
        <v>2790</v>
      </c>
      <c r="AX43">
        <v>2874</v>
      </c>
      <c r="AY43">
        <v>2936</v>
      </c>
      <c r="AZ43">
        <v>2984</v>
      </c>
    </row>
    <row r="44" spans="1:52">
      <c r="A44" t="s">
        <v>121</v>
      </c>
      <c r="B44" t="s">
        <v>121</v>
      </c>
      <c r="C44">
        <v>0</v>
      </c>
      <c r="D44">
        <v>48</v>
      </c>
      <c r="E44">
        <v>97</v>
      </c>
      <c r="F44">
        <v>149</v>
      </c>
      <c r="G44">
        <v>203</v>
      </c>
      <c r="H44">
        <v>262</v>
      </c>
      <c r="I44">
        <v>325</v>
      </c>
      <c r="J44">
        <v>389</v>
      </c>
      <c r="K44">
        <v>460</v>
      </c>
      <c r="L44">
        <v>534</v>
      </c>
      <c r="M44">
        <v>613</v>
      </c>
      <c r="N44">
        <v>696</v>
      </c>
      <c r="O44">
        <v>785</v>
      </c>
      <c r="P44">
        <v>878</v>
      </c>
      <c r="Q44">
        <v>977</v>
      </c>
      <c r="R44">
        <v>1081</v>
      </c>
      <c r="S44">
        <v>1192</v>
      </c>
      <c r="T44">
        <v>1308</v>
      </c>
      <c r="U44">
        <v>1431</v>
      </c>
      <c r="V44">
        <v>1560</v>
      </c>
      <c r="W44">
        <v>961</v>
      </c>
      <c r="X44">
        <v>1003</v>
      </c>
      <c r="Y44">
        <v>1100</v>
      </c>
      <c r="Z44">
        <v>1192</v>
      </c>
      <c r="AA44">
        <v>1249</v>
      </c>
      <c r="AB44">
        <v>1257</v>
      </c>
      <c r="AC44">
        <v>1389</v>
      </c>
      <c r="AD44">
        <v>1466</v>
      </c>
      <c r="AE44">
        <v>1526</v>
      </c>
      <c r="AF44">
        <v>1674</v>
      </c>
      <c r="AG44">
        <v>1824</v>
      </c>
      <c r="AH44">
        <v>1892</v>
      </c>
      <c r="AI44">
        <v>1930</v>
      </c>
      <c r="AJ44">
        <v>2147</v>
      </c>
      <c r="AK44">
        <v>2203</v>
      </c>
      <c r="AL44">
        <v>2293</v>
      </c>
      <c r="AM44">
        <v>2278</v>
      </c>
      <c r="AN44">
        <v>2315</v>
      </c>
      <c r="AO44">
        <v>2423</v>
      </c>
      <c r="AP44">
        <v>2464</v>
      </c>
      <c r="AQ44">
        <v>2502</v>
      </c>
      <c r="AR44">
        <v>2603</v>
      </c>
      <c r="AS44">
        <v>2678</v>
      </c>
      <c r="AT44">
        <v>2717</v>
      </c>
      <c r="AU44">
        <v>2783</v>
      </c>
      <c r="AV44">
        <v>2790</v>
      </c>
      <c r="AW44">
        <v>2836</v>
      </c>
      <c r="AX44">
        <v>2920</v>
      </c>
      <c r="AY44">
        <v>2991</v>
      </c>
      <c r="AZ44">
        <v>3050</v>
      </c>
    </row>
    <row r="45" spans="1:52">
      <c r="A45" t="s">
        <v>122</v>
      </c>
      <c r="B45" t="s">
        <v>122</v>
      </c>
      <c r="C45">
        <v>0</v>
      </c>
      <c r="D45">
        <v>48</v>
      </c>
      <c r="E45">
        <v>105</v>
      </c>
      <c r="F45">
        <v>165</v>
      </c>
      <c r="G45">
        <v>229</v>
      </c>
      <c r="H45">
        <v>299</v>
      </c>
      <c r="I45">
        <v>373</v>
      </c>
      <c r="J45">
        <v>450</v>
      </c>
      <c r="K45">
        <v>534</v>
      </c>
      <c r="L45">
        <v>623</v>
      </c>
      <c r="M45">
        <v>718</v>
      </c>
      <c r="N45">
        <v>820</v>
      </c>
      <c r="O45">
        <v>928</v>
      </c>
      <c r="P45">
        <v>1043</v>
      </c>
      <c r="Q45">
        <v>1164</v>
      </c>
      <c r="R45">
        <v>1293</v>
      </c>
      <c r="S45">
        <v>1431</v>
      </c>
      <c r="T45">
        <v>1576</v>
      </c>
      <c r="U45">
        <v>1731</v>
      </c>
      <c r="V45">
        <v>1894</v>
      </c>
      <c r="W45">
        <v>1141</v>
      </c>
      <c r="X45">
        <v>1159</v>
      </c>
      <c r="Y45">
        <v>1214</v>
      </c>
      <c r="Z45">
        <v>1251</v>
      </c>
      <c r="AA45">
        <v>1277</v>
      </c>
      <c r="AB45">
        <v>1319</v>
      </c>
      <c r="AC45">
        <v>1339</v>
      </c>
      <c r="AD45">
        <v>1357</v>
      </c>
      <c r="AE45">
        <v>1462</v>
      </c>
      <c r="AF45">
        <v>1494</v>
      </c>
      <c r="AG45">
        <v>1577</v>
      </c>
      <c r="AH45">
        <v>1609</v>
      </c>
      <c r="AI45">
        <v>1691</v>
      </c>
      <c r="AJ45">
        <v>1773</v>
      </c>
      <c r="AK45">
        <v>1905</v>
      </c>
      <c r="AL45">
        <v>1933</v>
      </c>
      <c r="AM45">
        <v>1920</v>
      </c>
      <c r="AN45">
        <v>1943</v>
      </c>
      <c r="AO45">
        <v>2033</v>
      </c>
      <c r="AP45">
        <v>2062</v>
      </c>
      <c r="AQ45">
        <v>2089</v>
      </c>
      <c r="AR45">
        <v>2178</v>
      </c>
      <c r="AS45">
        <v>2209</v>
      </c>
      <c r="AT45">
        <v>2189</v>
      </c>
      <c r="AU45">
        <v>2223</v>
      </c>
      <c r="AV45">
        <v>2221</v>
      </c>
      <c r="AW45">
        <v>2258</v>
      </c>
      <c r="AX45">
        <v>2304</v>
      </c>
      <c r="AY45">
        <v>2336</v>
      </c>
      <c r="AZ45">
        <v>2363</v>
      </c>
    </row>
    <row r="46" spans="1:52">
      <c r="A46" t="s">
        <v>124</v>
      </c>
      <c r="B46" t="s">
        <v>124</v>
      </c>
      <c r="C46">
        <v>0</v>
      </c>
      <c r="D46">
        <v>48</v>
      </c>
      <c r="E46">
        <v>102</v>
      </c>
      <c r="F46">
        <v>160</v>
      </c>
      <c r="G46">
        <v>221</v>
      </c>
      <c r="H46">
        <v>287</v>
      </c>
      <c r="I46">
        <v>357</v>
      </c>
      <c r="J46">
        <v>430</v>
      </c>
      <c r="K46">
        <v>510</v>
      </c>
      <c r="L46">
        <v>594</v>
      </c>
      <c r="M46">
        <v>684</v>
      </c>
      <c r="N46">
        <v>780</v>
      </c>
      <c r="O46">
        <v>882</v>
      </c>
      <c r="P46">
        <v>989</v>
      </c>
      <c r="Q46">
        <v>1102</v>
      </c>
      <c r="R46">
        <v>1223</v>
      </c>
      <c r="S46">
        <v>1352</v>
      </c>
      <c r="T46">
        <v>1488</v>
      </c>
      <c r="U46">
        <v>1632</v>
      </c>
      <c r="V46">
        <v>1784</v>
      </c>
      <c r="W46">
        <v>1021</v>
      </c>
      <c r="X46">
        <v>1260</v>
      </c>
      <c r="Y46">
        <v>1346</v>
      </c>
      <c r="Z46">
        <v>1402</v>
      </c>
      <c r="AA46">
        <v>1421</v>
      </c>
      <c r="AB46">
        <v>1458</v>
      </c>
      <c r="AC46">
        <v>1471</v>
      </c>
      <c r="AD46">
        <v>1500</v>
      </c>
      <c r="AE46">
        <v>1529</v>
      </c>
      <c r="AF46">
        <v>1613</v>
      </c>
      <c r="AG46">
        <v>1703</v>
      </c>
      <c r="AH46">
        <v>1727</v>
      </c>
      <c r="AI46">
        <v>1778</v>
      </c>
      <c r="AJ46">
        <v>1881</v>
      </c>
      <c r="AK46">
        <v>2005</v>
      </c>
      <c r="AL46">
        <v>2017</v>
      </c>
      <c r="AM46">
        <v>1994</v>
      </c>
      <c r="AN46">
        <v>2014</v>
      </c>
      <c r="AO46">
        <v>2093</v>
      </c>
      <c r="AP46">
        <v>2120</v>
      </c>
      <c r="AQ46">
        <v>2144</v>
      </c>
      <c r="AR46">
        <v>2218</v>
      </c>
      <c r="AS46">
        <v>2237</v>
      </c>
      <c r="AT46">
        <v>2253</v>
      </c>
      <c r="AU46">
        <v>2288</v>
      </c>
      <c r="AV46">
        <v>2269</v>
      </c>
      <c r="AW46">
        <v>2288</v>
      </c>
      <c r="AX46">
        <v>2319</v>
      </c>
      <c r="AY46">
        <v>2340</v>
      </c>
      <c r="AZ46">
        <v>2373</v>
      </c>
    </row>
    <row r="47" spans="1:52">
      <c r="A47" t="s">
        <v>125</v>
      </c>
      <c r="B47" t="s">
        <v>125</v>
      </c>
      <c r="C47">
        <v>0</v>
      </c>
      <c r="D47">
        <v>48</v>
      </c>
      <c r="E47">
        <v>98</v>
      </c>
      <c r="F47">
        <v>151</v>
      </c>
      <c r="G47">
        <v>207</v>
      </c>
      <c r="H47">
        <v>267</v>
      </c>
      <c r="I47">
        <v>332</v>
      </c>
      <c r="J47">
        <v>398</v>
      </c>
      <c r="K47">
        <v>470</v>
      </c>
      <c r="L47">
        <v>546</v>
      </c>
      <c r="M47">
        <v>627</v>
      </c>
      <c r="N47">
        <v>713</v>
      </c>
      <c r="O47">
        <v>805</v>
      </c>
      <c r="P47">
        <v>901</v>
      </c>
      <c r="Q47">
        <v>1002</v>
      </c>
      <c r="R47">
        <v>1110</v>
      </c>
      <c r="S47">
        <v>1224</v>
      </c>
      <c r="T47">
        <v>1345</v>
      </c>
      <c r="U47">
        <v>1472</v>
      </c>
      <c r="V47">
        <v>1605</v>
      </c>
      <c r="W47">
        <v>989</v>
      </c>
      <c r="X47">
        <v>1027</v>
      </c>
      <c r="Y47">
        <v>1139</v>
      </c>
      <c r="Z47">
        <v>1240</v>
      </c>
      <c r="AA47">
        <v>1289</v>
      </c>
      <c r="AB47">
        <v>1357</v>
      </c>
      <c r="AC47">
        <v>1359</v>
      </c>
      <c r="AD47">
        <v>1492</v>
      </c>
      <c r="AE47">
        <v>1602</v>
      </c>
      <c r="AF47">
        <v>1668</v>
      </c>
      <c r="AG47">
        <v>1799</v>
      </c>
      <c r="AH47">
        <v>1893</v>
      </c>
      <c r="AI47">
        <v>1923</v>
      </c>
      <c r="AJ47">
        <v>2112</v>
      </c>
      <c r="AK47">
        <v>2238</v>
      </c>
      <c r="AL47">
        <v>2295</v>
      </c>
      <c r="AM47">
        <v>2281</v>
      </c>
      <c r="AN47">
        <v>2319</v>
      </c>
      <c r="AO47">
        <v>2434</v>
      </c>
      <c r="AP47">
        <v>2475</v>
      </c>
      <c r="AQ47">
        <v>2519</v>
      </c>
      <c r="AR47">
        <v>2612</v>
      </c>
      <c r="AS47">
        <v>2649</v>
      </c>
      <c r="AT47">
        <v>2694</v>
      </c>
      <c r="AU47">
        <v>2761</v>
      </c>
      <c r="AV47">
        <v>2767</v>
      </c>
      <c r="AW47">
        <v>2810</v>
      </c>
      <c r="AX47">
        <v>2869</v>
      </c>
      <c r="AY47">
        <v>2918</v>
      </c>
      <c r="AZ47">
        <v>3042</v>
      </c>
    </row>
    <row r="48" spans="1:52">
      <c r="A48" t="s">
        <v>123</v>
      </c>
      <c r="B48" t="s">
        <v>145</v>
      </c>
      <c r="C48">
        <v>0</v>
      </c>
      <c r="D48">
        <v>48</v>
      </c>
      <c r="E48">
        <v>104</v>
      </c>
      <c r="F48">
        <v>164</v>
      </c>
      <c r="G48">
        <v>228</v>
      </c>
      <c r="H48">
        <v>297</v>
      </c>
      <c r="I48">
        <v>370</v>
      </c>
      <c r="J48">
        <v>447</v>
      </c>
      <c r="K48">
        <v>530</v>
      </c>
      <c r="L48">
        <v>619</v>
      </c>
      <c r="M48">
        <v>713</v>
      </c>
      <c r="N48">
        <v>814</v>
      </c>
      <c r="O48">
        <v>921</v>
      </c>
      <c r="P48">
        <v>1034</v>
      </c>
      <c r="Q48">
        <v>1154</v>
      </c>
      <c r="R48">
        <v>1282</v>
      </c>
      <c r="S48">
        <v>1418</v>
      </c>
      <c r="T48">
        <v>1562</v>
      </c>
      <c r="U48">
        <v>1715</v>
      </c>
      <c r="V48">
        <v>1876</v>
      </c>
      <c r="W48">
        <v>1057</v>
      </c>
      <c r="X48">
        <v>1076</v>
      </c>
      <c r="Y48">
        <v>1123</v>
      </c>
      <c r="Z48">
        <v>1157</v>
      </c>
      <c r="AA48">
        <v>1211</v>
      </c>
      <c r="AB48">
        <v>1260</v>
      </c>
      <c r="AC48">
        <v>1275</v>
      </c>
      <c r="AD48">
        <v>1310</v>
      </c>
      <c r="AE48">
        <v>1345</v>
      </c>
      <c r="AF48">
        <v>1430</v>
      </c>
      <c r="AG48">
        <v>1526</v>
      </c>
      <c r="AH48">
        <v>1553</v>
      </c>
      <c r="AI48">
        <v>1609</v>
      </c>
      <c r="AJ48">
        <v>1712</v>
      </c>
      <c r="AK48">
        <v>1844</v>
      </c>
      <c r="AL48">
        <v>1868</v>
      </c>
      <c r="AM48">
        <v>1852</v>
      </c>
      <c r="AN48">
        <v>1871</v>
      </c>
      <c r="AO48">
        <v>1968</v>
      </c>
      <c r="AP48">
        <v>2001</v>
      </c>
      <c r="AQ48">
        <v>2027</v>
      </c>
      <c r="AR48">
        <v>2108</v>
      </c>
      <c r="AS48">
        <v>2131</v>
      </c>
      <c r="AT48">
        <v>2128</v>
      </c>
      <c r="AU48">
        <v>2165</v>
      </c>
      <c r="AV48">
        <v>2144</v>
      </c>
      <c r="AW48">
        <v>2170</v>
      </c>
      <c r="AX48">
        <v>2207</v>
      </c>
      <c r="AY48">
        <v>2228</v>
      </c>
      <c r="AZ48">
        <v>2256</v>
      </c>
    </row>
    <row r="49" spans="1:55" s="47" customFormat="1" ht="15.75">
      <c r="A49" s="168" t="s">
        <v>391</v>
      </c>
      <c r="B49" s="170"/>
      <c r="BA49" s="53"/>
      <c r="BB49" s="35"/>
      <c r="BC49" s="35"/>
    </row>
    <row r="50" spans="1:55">
      <c r="D50" s="35"/>
      <c r="E50" s="35"/>
      <c r="F50" s="35"/>
      <c r="G50" s="35"/>
      <c r="H50" s="35"/>
      <c r="I50" s="35"/>
      <c r="J50" s="35"/>
      <c r="K50" s="35"/>
      <c r="L50" s="35"/>
      <c r="M50" s="35"/>
    </row>
    <row r="51" spans="1:55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</row>
    <row r="52" spans="1:55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</row>
    <row r="53" spans="1:5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</row>
    <row r="54" spans="1:55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</row>
    <row r="55" spans="1:55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</row>
    <row r="56" spans="1:5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</row>
    <row r="57" spans="1:5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</row>
    <row r="58" spans="1:5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</row>
    <row r="59" spans="1:5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</row>
    <row r="60" spans="1:55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C40"/>
  <sheetViews>
    <sheetView workbookViewId="0"/>
  </sheetViews>
  <sheetFormatPr defaultRowHeight="15"/>
  <cols>
    <col min="2" max="2" width="38" customWidth="1"/>
    <col min="3" max="3" width="16" customWidth="1"/>
    <col min="4" max="11" width="16.7109375" hidden="1" customWidth="1"/>
    <col min="12" max="12" width="16.7109375" customWidth="1"/>
    <col min="13" max="21" width="16.7109375" hidden="1" customWidth="1"/>
    <col min="22" max="22" width="16.7109375" customWidth="1"/>
    <col min="23" max="31" width="16.7109375" hidden="1" customWidth="1"/>
    <col min="32" max="32" width="16.7109375" customWidth="1"/>
    <col min="33" max="41" width="16.7109375" hidden="1" customWidth="1"/>
    <col min="42" max="42" width="16.7109375" customWidth="1"/>
    <col min="43" max="51" width="16.7109375" hidden="1" customWidth="1"/>
    <col min="52" max="52" width="16.7109375" customWidth="1"/>
    <col min="53" max="53" width="10.85546875" customWidth="1"/>
    <col min="56" max="56" width="32.7109375" customWidth="1"/>
    <col min="59" max="59" width="10.7109375" customWidth="1"/>
  </cols>
  <sheetData>
    <row r="2" spans="1:55" ht="15.75" thickBot="1">
      <c r="A2" t="s">
        <v>28</v>
      </c>
      <c r="BA2">
        <v>7.0499999999999993E-2</v>
      </c>
      <c r="BB2" t="s">
        <v>136</v>
      </c>
    </row>
    <row r="3" spans="1:55" ht="16.5" thickBot="1">
      <c r="A3" s="12" t="s">
        <v>85</v>
      </c>
      <c r="B3" s="13" t="s">
        <v>86</v>
      </c>
      <c r="C3" s="23">
        <v>2013</v>
      </c>
      <c r="D3" s="23">
        <v>2014</v>
      </c>
      <c r="E3" s="23">
        <v>2015</v>
      </c>
      <c r="F3" s="23">
        <v>2016</v>
      </c>
      <c r="G3" s="23">
        <v>2017</v>
      </c>
      <c r="H3" s="23">
        <v>2018</v>
      </c>
      <c r="I3" s="23">
        <v>2019</v>
      </c>
      <c r="J3" s="23">
        <v>2020</v>
      </c>
      <c r="K3" s="23">
        <v>2021</v>
      </c>
      <c r="L3" s="23">
        <v>2022</v>
      </c>
      <c r="M3" s="23">
        <v>2023</v>
      </c>
      <c r="N3" s="23">
        <v>2024</v>
      </c>
      <c r="O3" s="23">
        <v>2025</v>
      </c>
      <c r="P3" s="23">
        <v>2026</v>
      </c>
      <c r="Q3" s="23">
        <v>2027</v>
      </c>
      <c r="R3" s="23">
        <v>2028</v>
      </c>
      <c r="S3" s="23">
        <v>2029</v>
      </c>
      <c r="T3" s="23">
        <v>2030</v>
      </c>
      <c r="U3" s="23">
        <v>2031</v>
      </c>
      <c r="V3" s="24">
        <v>2032</v>
      </c>
      <c r="W3" s="23">
        <v>2033</v>
      </c>
      <c r="X3" s="23">
        <v>2034</v>
      </c>
      <c r="Y3" s="23">
        <v>2035</v>
      </c>
      <c r="Z3" s="23">
        <v>2036</v>
      </c>
      <c r="AA3" s="23">
        <v>2037</v>
      </c>
      <c r="AB3" s="23">
        <v>2038</v>
      </c>
      <c r="AC3" s="23">
        <v>2039</v>
      </c>
      <c r="AD3" s="23">
        <v>2040</v>
      </c>
      <c r="AE3" s="23">
        <v>2041</v>
      </c>
      <c r="AF3" s="23">
        <v>2042</v>
      </c>
      <c r="AG3" s="23">
        <v>2043</v>
      </c>
      <c r="AH3" s="23">
        <v>2044</v>
      </c>
      <c r="AI3" s="23">
        <v>2045</v>
      </c>
      <c r="AJ3" s="23">
        <v>2046</v>
      </c>
      <c r="AK3" s="23">
        <v>2047</v>
      </c>
      <c r="AL3" s="23">
        <v>2048</v>
      </c>
      <c r="AM3" s="23">
        <v>2049</v>
      </c>
      <c r="AN3" s="23">
        <v>2050</v>
      </c>
      <c r="AO3" s="23">
        <v>2051</v>
      </c>
      <c r="AP3" s="23">
        <v>2052</v>
      </c>
      <c r="AQ3" s="23">
        <v>2053</v>
      </c>
      <c r="AR3" s="23">
        <v>2054</v>
      </c>
      <c r="AS3" s="23">
        <v>2055</v>
      </c>
      <c r="AT3" s="23">
        <v>2056</v>
      </c>
      <c r="AU3" s="23">
        <v>2057</v>
      </c>
      <c r="AV3" s="23">
        <v>2058</v>
      </c>
      <c r="AW3" s="23">
        <v>2059</v>
      </c>
      <c r="AX3" s="23">
        <v>2060</v>
      </c>
      <c r="AY3" s="23">
        <v>2061</v>
      </c>
      <c r="AZ3" s="23">
        <v>2062</v>
      </c>
      <c r="BB3" s="42">
        <v>2062</v>
      </c>
      <c r="BC3" s="42">
        <v>2032</v>
      </c>
    </row>
    <row r="4" spans="1:55" ht="16.5" thickBot="1">
      <c r="A4" s="29">
        <v>1</v>
      </c>
      <c r="B4" s="5" t="s">
        <v>88</v>
      </c>
      <c r="C4" s="30">
        <v>0</v>
      </c>
      <c r="D4" s="30">
        <v>48</v>
      </c>
      <c r="E4" s="30">
        <v>97</v>
      </c>
      <c r="F4" s="30">
        <v>149</v>
      </c>
      <c r="G4" s="30">
        <v>204</v>
      </c>
      <c r="H4" s="30">
        <v>263</v>
      </c>
      <c r="I4" s="30">
        <v>325</v>
      </c>
      <c r="J4" s="30">
        <v>390</v>
      </c>
      <c r="K4" s="30">
        <v>461</v>
      </c>
      <c r="L4" s="30">
        <v>535</v>
      </c>
      <c r="M4" s="30">
        <v>614</v>
      </c>
      <c r="N4" s="30">
        <v>698</v>
      </c>
      <c r="O4" s="30">
        <v>787</v>
      </c>
      <c r="P4" s="30">
        <v>880</v>
      </c>
      <c r="Q4" s="30">
        <v>979</v>
      </c>
      <c r="R4" s="30">
        <v>1083</v>
      </c>
      <c r="S4" s="30">
        <v>1194</v>
      </c>
      <c r="T4" s="30">
        <v>1311</v>
      </c>
      <c r="U4" s="30">
        <v>1434</v>
      </c>
      <c r="V4" s="30">
        <v>1564</v>
      </c>
      <c r="W4" s="30">
        <v>999</v>
      </c>
      <c r="X4" s="30">
        <v>1054</v>
      </c>
      <c r="Y4" s="30">
        <v>1223</v>
      </c>
      <c r="Z4" s="30">
        <v>1281</v>
      </c>
      <c r="AA4" s="30">
        <v>1309</v>
      </c>
      <c r="AB4" s="30">
        <v>1471</v>
      </c>
      <c r="AC4" s="30">
        <v>1551</v>
      </c>
      <c r="AD4" s="30">
        <v>1597</v>
      </c>
      <c r="AE4" s="30">
        <v>1779</v>
      </c>
      <c r="AF4" s="30">
        <v>1895</v>
      </c>
      <c r="AG4" s="30">
        <v>2039</v>
      </c>
      <c r="AH4" s="30">
        <v>2085</v>
      </c>
      <c r="AI4" s="30">
        <v>2257</v>
      </c>
      <c r="AJ4" s="30">
        <v>2409</v>
      </c>
      <c r="AK4" s="30">
        <v>2540</v>
      </c>
      <c r="AL4" s="30">
        <v>2620</v>
      </c>
      <c r="AM4" s="30">
        <v>2628</v>
      </c>
      <c r="AN4" s="30">
        <v>2675</v>
      </c>
      <c r="AO4" s="30">
        <v>2804</v>
      </c>
      <c r="AP4" s="30">
        <v>2875</v>
      </c>
      <c r="AQ4" s="30">
        <v>2963</v>
      </c>
      <c r="AR4" s="30">
        <v>3096</v>
      </c>
      <c r="AS4" s="30">
        <v>3158</v>
      </c>
      <c r="AT4" s="30">
        <v>3236</v>
      </c>
      <c r="AU4" s="30">
        <v>3308</v>
      </c>
      <c r="AV4" s="30">
        <v>3350</v>
      </c>
      <c r="AW4" s="30">
        <v>3440</v>
      </c>
      <c r="AX4" s="30">
        <v>3525</v>
      </c>
      <c r="AY4" s="30">
        <v>3614</v>
      </c>
      <c r="AZ4" s="30">
        <v>3754</v>
      </c>
      <c r="BA4" s="43">
        <f>NPV($BA$2,C4:AZ4)</f>
        <v>11208.741404253242</v>
      </c>
      <c r="BB4" s="35">
        <f t="shared" ref="BB4:BB11" si="0">AZ4+$AZ$15</f>
        <v>6321.3734805312288</v>
      </c>
      <c r="BC4" s="35">
        <f t="shared" ref="BC4:BC11" si="1">V4+$V$14</f>
        <v>3305</v>
      </c>
    </row>
    <row r="5" spans="1:55" ht="16.5" thickBot="1">
      <c r="A5" s="29">
        <v>7</v>
      </c>
      <c r="B5" s="5" t="s">
        <v>89</v>
      </c>
      <c r="C5">
        <v>0</v>
      </c>
      <c r="D5">
        <v>48</v>
      </c>
      <c r="E5">
        <v>103</v>
      </c>
      <c r="F5">
        <v>162</v>
      </c>
      <c r="G5">
        <v>224</v>
      </c>
      <c r="H5">
        <v>291</v>
      </c>
      <c r="I5">
        <v>362</v>
      </c>
      <c r="J5">
        <v>437</v>
      </c>
      <c r="K5">
        <v>518</v>
      </c>
      <c r="L5">
        <v>604</v>
      </c>
      <c r="M5">
        <v>695</v>
      </c>
      <c r="N5">
        <v>793</v>
      </c>
      <c r="O5">
        <v>897</v>
      </c>
      <c r="P5">
        <v>1006</v>
      </c>
      <c r="Q5">
        <v>1122</v>
      </c>
      <c r="R5">
        <v>1246</v>
      </c>
      <c r="S5">
        <v>1378</v>
      </c>
      <c r="T5">
        <v>1517</v>
      </c>
      <c r="U5">
        <v>1664</v>
      </c>
      <c r="V5">
        <v>1820</v>
      </c>
      <c r="W5">
        <v>1137</v>
      </c>
      <c r="X5">
        <v>1158</v>
      </c>
      <c r="Y5">
        <v>1220</v>
      </c>
      <c r="Z5">
        <v>1242</v>
      </c>
      <c r="AA5">
        <v>1256</v>
      </c>
      <c r="AB5">
        <v>1303</v>
      </c>
      <c r="AC5">
        <v>1371</v>
      </c>
      <c r="AD5">
        <v>1418</v>
      </c>
      <c r="AE5">
        <v>1484</v>
      </c>
      <c r="AF5">
        <v>1594</v>
      </c>
      <c r="AG5">
        <v>1716</v>
      </c>
      <c r="AH5">
        <v>1810</v>
      </c>
      <c r="AI5">
        <v>1872</v>
      </c>
      <c r="AJ5">
        <v>2027</v>
      </c>
      <c r="AK5">
        <v>2135</v>
      </c>
      <c r="AL5">
        <v>2171</v>
      </c>
      <c r="AM5">
        <v>2163</v>
      </c>
      <c r="AN5">
        <v>2202</v>
      </c>
      <c r="AO5">
        <v>2314</v>
      </c>
      <c r="AP5">
        <v>2363</v>
      </c>
      <c r="AQ5">
        <v>2431</v>
      </c>
      <c r="AR5">
        <v>2547</v>
      </c>
      <c r="AS5">
        <v>2589</v>
      </c>
      <c r="AT5">
        <v>2616</v>
      </c>
      <c r="AU5">
        <v>2658</v>
      </c>
      <c r="AV5">
        <v>2679</v>
      </c>
      <c r="AW5">
        <v>2717</v>
      </c>
      <c r="AX5">
        <v>2765</v>
      </c>
      <c r="AY5">
        <v>2813</v>
      </c>
      <c r="AZ5">
        <v>2860</v>
      </c>
      <c r="BA5" s="43">
        <f t="shared" ref="BA5:BA11" si="2">NPV($BA$2,C5:AZ5)</f>
        <v>11107.730060810631</v>
      </c>
      <c r="BB5" s="35">
        <f t="shared" si="0"/>
        <v>5427.3734805312288</v>
      </c>
      <c r="BC5" s="35">
        <f t="shared" si="1"/>
        <v>3561</v>
      </c>
    </row>
    <row r="6" spans="1:55" ht="16.5" thickBot="1">
      <c r="A6" s="29">
        <v>2</v>
      </c>
      <c r="B6" s="5" t="s">
        <v>90</v>
      </c>
      <c r="C6">
        <v>0</v>
      </c>
      <c r="D6">
        <v>48</v>
      </c>
      <c r="E6">
        <v>98</v>
      </c>
      <c r="F6">
        <v>151</v>
      </c>
      <c r="G6">
        <v>207</v>
      </c>
      <c r="H6">
        <v>267</v>
      </c>
      <c r="I6">
        <v>331</v>
      </c>
      <c r="J6">
        <v>397</v>
      </c>
      <c r="K6">
        <v>469</v>
      </c>
      <c r="L6">
        <v>546</v>
      </c>
      <c r="M6">
        <v>626</v>
      </c>
      <c r="N6">
        <v>712</v>
      </c>
      <c r="O6">
        <v>803</v>
      </c>
      <c r="P6">
        <v>899</v>
      </c>
      <c r="Q6">
        <v>1000</v>
      </c>
      <c r="R6">
        <v>1108</v>
      </c>
      <c r="S6">
        <v>1222</v>
      </c>
      <c r="T6">
        <v>1342</v>
      </c>
      <c r="U6">
        <v>1469</v>
      </c>
      <c r="V6">
        <v>1602</v>
      </c>
      <c r="W6">
        <v>1054</v>
      </c>
      <c r="X6">
        <v>1065</v>
      </c>
      <c r="Y6">
        <v>1256</v>
      </c>
      <c r="Z6">
        <v>1315</v>
      </c>
      <c r="AA6">
        <v>1362</v>
      </c>
      <c r="AB6">
        <v>1365</v>
      </c>
      <c r="AC6">
        <v>1494</v>
      </c>
      <c r="AD6">
        <v>1568</v>
      </c>
      <c r="AE6">
        <v>1621</v>
      </c>
      <c r="AF6">
        <v>1773</v>
      </c>
      <c r="AG6">
        <v>1925</v>
      </c>
      <c r="AH6">
        <v>1993</v>
      </c>
      <c r="AI6">
        <v>2020</v>
      </c>
      <c r="AJ6">
        <v>2206</v>
      </c>
      <c r="AK6">
        <v>2331</v>
      </c>
      <c r="AL6">
        <v>2386</v>
      </c>
      <c r="AM6">
        <v>2369</v>
      </c>
      <c r="AN6">
        <v>2407</v>
      </c>
      <c r="AO6">
        <v>2521</v>
      </c>
      <c r="AP6">
        <v>2570</v>
      </c>
      <c r="AQ6">
        <v>2578</v>
      </c>
      <c r="AR6">
        <v>2630</v>
      </c>
      <c r="AS6">
        <v>2653</v>
      </c>
      <c r="AT6">
        <v>2690</v>
      </c>
      <c r="AU6">
        <v>2723</v>
      </c>
      <c r="AV6">
        <v>2750</v>
      </c>
      <c r="AW6">
        <v>2790</v>
      </c>
      <c r="AX6">
        <v>2874</v>
      </c>
      <c r="AY6">
        <v>2936</v>
      </c>
      <c r="AZ6">
        <v>2984</v>
      </c>
      <c r="BA6" s="43">
        <f t="shared" si="2"/>
        <v>10834.065568391314</v>
      </c>
      <c r="BB6" s="35">
        <f t="shared" si="0"/>
        <v>5551.3734805312288</v>
      </c>
      <c r="BC6" s="35">
        <f t="shared" si="1"/>
        <v>3343</v>
      </c>
    </row>
    <row r="7" spans="1:55" ht="16.5" thickBot="1">
      <c r="A7" s="29">
        <v>4</v>
      </c>
      <c r="B7" s="5" t="s">
        <v>91</v>
      </c>
      <c r="C7">
        <v>0</v>
      </c>
      <c r="D7">
        <v>48</v>
      </c>
      <c r="E7">
        <v>97</v>
      </c>
      <c r="F7">
        <v>149</v>
      </c>
      <c r="G7">
        <v>203</v>
      </c>
      <c r="H7">
        <v>262</v>
      </c>
      <c r="I7">
        <v>325</v>
      </c>
      <c r="J7">
        <v>389</v>
      </c>
      <c r="K7">
        <v>460</v>
      </c>
      <c r="L7">
        <v>534</v>
      </c>
      <c r="M7">
        <v>613</v>
      </c>
      <c r="N7">
        <v>696</v>
      </c>
      <c r="O7">
        <v>785</v>
      </c>
      <c r="P7">
        <v>878</v>
      </c>
      <c r="Q7">
        <v>977</v>
      </c>
      <c r="R7">
        <v>1081</v>
      </c>
      <c r="S7">
        <v>1192</v>
      </c>
      <c r="T7">
        <v>1308</v>
      </c>
      <c r="U7">
        <v>1431</v>
      </c>
      <c r="V7">
        <v>1560</v>
      </c>
      <c r="W7">
        <v>961</v>
      </c>
      <c r="X7">
        <v>1003</v>
      </c>
      <c r="Y7">
        <v>1100</v>
      </c>
      <c r="Z7">
        <v>1192</v>
      </c>
      <c r="AA7">
        <v>1249</v>
      </c>
      <c r="AB7">
        <v>1257</v>
      </c>
      <c r="AC7">
        <v>1389</v>
      </c>
      <c r="AD7">
        <v>1466</v>
      </c>
      <c r="AE7">
        <v>1526</v>
      </c>
      <c r="AF7">
        <v>1674</v>
      </c>
      <c r="AG7">
        <v>1824</v>
      </c>
      <c r="AH7">
        <v>1892</v>
      </c>
      <c r="AI7">
        <v>1930</v>
      </c>
      <c r="AJ7">
        <v>2147</v>
      </c>
      <c r="AK7">
        <v>2203</v>
      </c>
      <c r="AL7">
        <v>2293</v>
      </c>
      <c r="AM7">
        <v>2278</v>
      </c>
      <c r="AN7">
        <v>2315</v>
      </c>
      <c r="AO7">
        <v>2423</v>
      </c>
      <c r="AP7">
        <v>2464</v>
      </c>
      <c r="AQ7">
        <v>2502</v>
      </c>
      <c r="AR7">
        <v>2603</v>
      </c>
      <c r="AS7">
        <v>2678</v>
      </c>
      <c r="AT7">
        <v>2717</v>
      </c>
      <c r="AU7">
        <v>2783</v>
      </c>
      <c r="AV7">
        <v>2790</v>
      </c>
      <c r="AW7">
        <v>2836</v>
      </c>
      <c r="AX7">
        <v>2920</v>
      </c>
      <c r="AY7">
        <v>2991</v>
      </c>
      <c r="AZ7">
        <v>3050</v>
      </c>
      <c r="BA7" s="43">
        <f t="shared" si="2"/>
        <v>10452.175817279933</v>
      </c>
      <c r="BB7" s="35">
        <f t="shared" si="0"/>
        <v>5617.3734805312288</v>
      </c>
      <c r="BC7" s="35">
        <f t="shared" si="1"/>
        <v>3301</v>
      </c>
    </row>
    <row r="8" spans="1:55" ht="16.5" thickBot="1">
      <c r="A8" s="29">
        <v>13</v>
      </c>
      <c r="B8" s="5" t="s">
        <v>92</v>
      </c>
      <c r="C8">
        <v>0</v>
      </c>
      <c r="D8">
        <v>48</v>
      </c>
      <c r="E8">
        <v>105</v>
      </c>
      <c r="F8">
        <v>165</v>
      </c>
      <c r="G8">
        <v>229</v>
      </c>
      <c r="H8">
        <v>299</v>
      </c>
      <c r="I8">
        <v>373</v>
      </c>
      <c r="J8">
        <v>450</v>
      </c>
      <c r="K8">
        <v>534</v>
      </c>
      <c r="L8">
        <v>623</v>
      </c>
      <c r="M8">
        <v>718</v>
      </c>
      <c r="N8">
        <v>820</v>
      </c>
      <c r="O8">
        <v>928</v>
      </c>
      <c r="P8">
        <v>1043</v>
      </c>
      <c r="Q8">
        <v>1164</v>
      </c>
      <c r="R8">
        <v>1293</v>
      </c>
      <c r="S8">
        <v>1431</v>
      </c>
      <c r="T8">
        <v>1576</v>
      </c>
      <c r="U8">
        <v>1731</v>
      </c>
      <c r="V8">
        <v>1894</v>
      </c>
      <c r="W8">
        <v>1141</v>
      </c>
      <c r="X8">
        <v>1159</v>
      </c>
      <c r="Y8">
        <v>1214</v>
      </c>
      <c r="Z8">
        <v>1251</v>
      </c>
      <c r="AA8">
        <v>1277</v>
      </c>
      <c r="AB8">
        <v>1319</v>
      </c>
      <c r="AC8">
        <v>1339</v>
      </c>
      <c r="AD8">
        <v>1357</v>
      </c>
      <c r="AE8">
        <v>1462</v>
      </c>
      <c r="AF8">
        <v>1494</v>
      </c>
      <c r="AG8">
        <v>1577</v>
      </c>
      <c r="AH8">
        <v>1609</v>
      </c>
      <c r="AI8">
        <v>1691</v>
      </c>
      <c r="AJ8">
        <v>1773</v>
      </c>
      <c r="AK8">
        <v>1905</v>
      </c>
      <c r="AL8">
        <v>1933</v>
      </c>
      <c r="AM8">
        <v>1920</v>
      </c>
      <c r="AN8">
        <v>1943</v>
      </c>
      <c r="AO8">
        <v>2033</v>
      </c>
      <c r="AP8">
        <v>2062</v>
      </c>
      <c r="AQ8">
        <v>2089</v>
      </c>
      <c r="AR8">
        <v>2178</v>
      </c>
      <c r="AS8">
        <v>2209</v>
      </c>
      <c r="AT8">
        <v>2189</v>
      </c>
      <c r="AU8">
        <v>2223</v>
      </c>
      <c r="AV8">
        <v>2221</v>
      </c>
      <c r="AW8">
        <v>2258</v>
      </c>
      <c r="AX8">
        <v>2304</v>
      </c>
      <c r="AY8">
        <v>2336</v>
      </c>
      <c r="AZ8">
        <v>2363</v>
      </c>
      <c r="BA8" s="43">
        <f t="shared" si="2"/>
        <v>10885.938613084498</v>
      </c>
      <c r="BB8" s="35">
        <f t="shared" si="0"/>
        <v>4930.3734805312288</v>
      </c>
      <c r="BC8" s="35">
        <f t="shared" si="1"/>
        <v>3635</v>
      </c>
    </row>
    <row r="9" spans="1:55" ht="16.5" thickBot="1">
      <c r="A9" s="29">
        <v>12</v>
      </c>
      <c r="B9" s="5" t="s">
        <v>93</v>
      </c>
      <c r="C9">
        <v>0</v>
      </c>
      <c r="D9">
        <v>48</v>
      </c>
      <c r="E9">
        <v>102</v>
      </c>
      <c r="F9">
        <v>160</v>
      </c>
      <c r="G9">
        <v>221</v>
      </c>
      <c r="H9">
        <v>287</v>
      </c>
      <c r="I9">
        <v>357</v>
      </c>
      <c r="J9">
        <v>430</v>
      </c>
      <c r="K9">
        <v>510</v>
      </c>
      <c r="L9">
        <v>594</v>
      </c>
      <c r="M9">
        <v>684</v>
      </c>
      <c r="N9">
        <v>780</v>
      </c>
      <c r="O9">
        <v>882</v>
      </c>
      <c r="P9">
        <v>989</v>
      </c>
      <c r="Q9">
        <v>1102</v>
      </c>
      <c r="R9">
        <v>1223</v>
      </c>
      <c r="S9">
        <v>1352</v>
      </c>
      <c r="T9">
        <v>1488</v>
      </c>
      <c r="U9">
        <v>1632</v>
      </c>
      <c r="V9">
        <v>1784</v>
      </c>
      <c r="W9">
        <v>1021</v>
      </c>
      <c r="X9">
        <v>1260</v>
      </c>
      <c r="Y9">
        <v>1346</v>
      </c>
      <c r="Z9">
        <v>1402</v>
      </c>
      <c r="AA9">
        <v>1421</v>
      </c>
      <c r="AB9">
        <v>1458</v>
      </c>
      <c r="AC9">
        <v>1471</v>
      </c>
      <c r="AD9">
        <v>1500</v>
      </c>
      <c r="AE9">
        <v>1529</v>
      </c>
      <c r="AF9">
        <v>1613</v>
      </c>
      <c r="AG9">
        <v>1703</v>
      </c>
      <c r="AH9">
        <v>1727</v>
      </c>
      <c r="AI9">
        <v>1778</v>
      </c>
      <c r="AJ9">
        <v>1881</v>
      </c>
      <c r="AK9">
        <v>2005</v>
      </c>
      <c r="AL9">
        <v>2017</v>
      </c>
      <c r="AM9">
        <v>1994</v>
      </c>
      <c r="AN9">
        <v>2014</v>
      </c>
      <c r="AO9">
        <v>2093</v>
      </c>
      <c r="AP9">
        <v>2120</v>
      </c>
      <c r="AQ9">
        <v>2144</v>
      </c>
      <c r="AR9">
        <v>2218</v>
      </c>
      <c r="AS9">
        <v>2237</v>
      </c>
      <c r="AT9">
        <v>2253</v>
      </c>
      <c r="AU9">
        <v>2288</v>
      </c>
      <c r="AV9">
        <v>2269</v>
      </c>
      <c r="AW9">
        <v>2288</v>
      </c>
      <c r="AX9">
        <v>2319</v>
      </c>
      <c r="AY9">
        <v>2340</v>
      </c>
      <c r="AZ9">
        <v>2373</v>
      </c>
      <c r="BA9" s="43">
        <f t="shared" si="2"/>
        <v>10861.062932329185</v>
      </c>
      <c r="BB9" s="35">
        <f t="shared" si="0"/>
        <v>4940.3734805312288</v>
      </c>
      <c r="BC9" s="35">
        <f t="shared" si="1"/>
        <v>3525</v>
      </c>
    </row>
    <row r="10" spans="1:55" ht="16.5" thickBot="1">
      <c r="A10" s="29">
        <v>6</v>
      </c>
      <c r="B10" s="5" t="s">
        <v>94</v>
      </c>
      <c r="C10">
        <v>0</v>
      </c>
      <c r="D10">
        <v>48</v>
      </c>
      <c r="E10">
        <v>98</v>
      </c>
      <c r="F10">
        <v>151</v>
      </c>
      <c r="G10">
        <v>207</v>
      </c>
      <c r="H10">
        <v>267</v>
      </c>
      <c r="I10">
        <v>332</v>
      </c>
      <c r="J10">
        <v>398</v>
      </c>
      <c r="K10">
        <v>470</v>
      </c>
      <c r="L10">
        <v>546</v>
      </c>
      <c r="M10">
        <v>627</v>
      </c>
      <c r="N10">
        <v>713</v>
      </c>
      <c r="O10">
        <v>805</v>
      </c>
      <c r="P10">
        <v>901</v>
      </c>
      <c r="Q10">
        <v>1002</v>
      </c>
      <c r="R10">
        <v>1110</v>
      </c>
      <c r="S10">
        <v>1224</v>
      </c>
      <c r="T10">
        <v>1345</v>
      </c>
      <c r="U10">
        <v>1472</v>
      </c>
      <c r="V10">
        <v>1605</v>
      </c>
      <c r="W10">
        <v>989</v>
      </c>
      <c r="X10">
        <v>1027</v>
      </c>
      <c r="Y10">
        <v>1139</v>
      </c>
      <c r="Z10">
        <v>1240</v>
      </c>
      <c r="AA10">
        <v>1289</v>
      </c>
      <c r="AB10">
        <v>1357</v>
      </c>
      <c r="AC10">
        <v>1359</v>
      </c>
      <c r="AD10">
        <v>1492</v>
      </c>
      <c r="AE10">
        <v>1602</v>
      </c>
      <c r="AF10">
        <v>1668</v>
      </c>
      <c r="AG10">
        <v>1799</v>
      </c>
      <c r="AH10">
        <v>1893</v>
      </c>
      <c r="AI10">
        <v>1923</v>
      </c>
      <c r="AJ10">
        <v>2112</v>
      </c>
      <c r="AK10">
        <v>2238</v>
      </c>
      <c r="AL10">
        <v>2295</v>
      </c>
      <c r="AM10">
        <v>2281</v>
      </c>
      <c r="AN10">
        <v>2319</v>
      </c>
      <c r="AO10">
        <v>2434</v>
      </c>
      <c r="AP10">
        <v>2475</v>
      </c>
      <c r="AQ10">
        <v>2519</v>
      </c>
      <c r="AR10">
        <v>2612</v>
      </c>
      <c r="AS10">
        <v>2649</v>
      </c>
      <c r="AT10">
        <v>2694</v>
      </c>
      <c r="AU10">
        <v>2761</v>
      </c>
      <c r="AV10">
        <v>2767</v>
      </c>
      <c r="AW10">
        <v>2810</v>
      </c>
      <c r="AX10">
        <v>2869</v>
      </c>
      <c r="AY10">
        <v>2918</v>
      </c>
      <c r="AZ10">
        <v>3042</v>
      </c>
      <c r="BA10" s="43">
        <f t="shared" si="2"/>
        <v>10627.388704823305</v>
      </c>
      <c r="BB10" s="35">
        <f t="shared" si="0"/>
        <v>5609.3734805312288</v>
      </c>
      <c r="BC10" s="35">
        <f t="shared" si="1"/>
        <v>3346</v>
      </c>
    </row>
    <row r="11" spans="1:55" ht="15.75">
      <c r="A11" s="28">
        <v>14</v>
      </c>
      <c r="B11" s="15" t="s">
        <v>113</v>
      </c>
      <c r="C11">
        <v>0</v>
      </c>
      <c r="D11">
        <v>48</v>
      </c>
      <c r="E11">
        <v>104</v>
      </c>
      <c r="F11">
        <v>164</v>
      </c>
      <c r="G11">
        <v>228</v>
      </c>
      <c r="H11">
        <v>297</v>
      </c>
      <c r="I11">
        <v>370</v>
      </c>
      <c r="J11">
        <v>447</v>
      </c>
      <c r="K11">
        <v>530</v>
      </c>
      <c r="L11">
        <v>619</v>
      </c>
      <c r="M11">
        <v>713</v>
      </c>
      <c r="N11">
        <v>814</v>
      </c>
      <c r="O11">
        <v>921</v>
      </c>
      <c r="P11">
        <v>1034</v>
      </c>
      <c r="Q11">
        <v>1154</v>
      </c>
      <c r="R11">
        <v>1282</v>
      </c>
      <c r="S11">
        <v>1418</v>
      </c>
      <c r="T11">
        <v>1562</v>
      </c>
      <c r="U11">
        <v>1715</v>
      </c>
      <c r="V11">
        <v>1876</v>
      </c>
      <c r="W11">
        <v>1057</v>
      </c>
      <c r="X11">
        <v>1076</v>
      </c>
      <c r="Y11">
        <v>1123</v>
      </c>
      <c r="Z11">
        <v>1157</v>
      </c>
      <c r="AA11">
        <v>1211</v>
      </c>
      <c r="AB11">
        <v>1260</v>
      </c>
      <c r="AC11">
        <v>1275</v>
      </c>
      <c r="AD11">
        <v>1310</v>
      </c>
      <c r="AE11">
        <v>1345</v>
      </c>
      <c r="AF11">
        <v>1430</v>
      </c>
      <c r="AG11">
        <v>1526</v>
      </c>
      <c r="AH11">
        <v>1553</v>
      </c>
      <c r="AI11">
        <v>1609</v>
      </c>
      <c r="AJ11">
        <v>1712</v>
      </c>
      <c r="AK11">
        <v>1844</v>
      </c>
      <c r="AL11">
        <v>1868</v>
      </c>
      <c r="AM11">
        <v>1852</v>
      </c>
      <c r="AN11">
        <v>1871</v>
      </c>
      <c r="AO11">
        <v>1968</v>
      </c>
      <c r="AP11">
        <v>2001</v>
      </c>
      <c r="AQ11">
        <v>2027</v>
      </c>
      <c r="AR11">
        <v>2108</v>
      </c>
      <c r="AS11">
        <v>2131</v>
      </c>
      <c r="AT11">
        <v>2128</v>
      </c>
      <c r="AU11">
        <v>2165</v>
      </c>
      <c r="AV11">
        <v>2144</v>
      </c>
      <c r="AW11">
        <v>2170</v>
      </c>
      <c r="AX11">
        <v>2207</v>
      </c>
      <c r="AY11">
        <v>2228</v>
      </c>
      <c r="AZ11">
        <v>2256</v>
      </c>
      <c r="BA11" s="43">
        <f t="shared" si="2"/>
        <v>10605.468290914741</v>
      </c>
      <c r="BB11" s="35">
        <f t="shared" si="0"/>
        <v>4823.3734805312288</v>
      </c>
      <c r="BC11" s="35">
        <f t="shared" si="1"/>
        <v>3617</v>
      </c>
    </row>
    <row r="12" spans="1:55" s="47" customFormat="1" ht="15.75">
      <c r="A12" s="168" t="s">
        <v>391</v>
      </c>
      <c r="B12" s="170"/>
      <c r="BA12" s="53"/>
      <c r="BB12" s="35"/>
      <c r="BC12" s="35"/>
    </row>
    <row r="14" spans="1:55">
      <c r="A14" t="s">
        <v>126</v>
      </c>
      <c r="C14" s="25">
        <v>1331</v>
      </c>
      <c r="D14" s="25">
        <v>1361</v>
      </c>
      <c r="E14" s="25">
        <v>1374</v>
      </c>
      <c r="F14" s="25">
        <v>1390</v>
      </c>
      <c r="G14" s="25">
        <v>1404</v>
      </c>
      <c r="H14" s="25">
        <v>1424</v>
      </c>
      <c r="I14" s="25">
        <v>1447</v>
      </c>
      <c r="J14" s="25">
        <v>1462</v>
      </c>
      <c r="K14" s="25">
        <v>1485</v>
      </c>
      <c r="L14" s="25">
        <v>1506</v>
      </c>
      <c r="M14" s="25">
        <v>1529</v>
      </c>
      <c r="N14" s="25">
        <v>1552</v>
      </c>
      <c r="O14" s="25">
        <v>1575</v>
      </c>
      <c r="P14" s="25">
        <v>1598</v>
      </c>
      <c r="Q14" s="25">
        <v>1621</v>
      </c>
      <c r="R14" s="25">
        <v>1644</v>
      </c>
      <c r="S14" s="25">
        <v>1669</v>
      </c>
      <c r="T14" s="25">
        <v>1693</v>
      </c>
      <c r="U14" s="25">
        <v>1717</v>
      </c>
      <c r="V14" s="25">
        <v>1741</v>
      </c>
      <c r="W14" s="25">
        <v>1765</v>
      </c>
      <c r="X14" s="25">
        <v>1790</v>
      </c>
      <c r="Y14" s="25">
        <v>1814</v>
      </c>
      <c r="Z14" s="25">
        <v>1838</v>
      </c>
      <c r="AA14" s="25">
        <v>1862</v>
      </c>
      <c r="AB14" s="25">
        <v>1886</v>
      </c>
      <c r="AC14" s="25">
        <v>1910</v>
      </c>
      <c r="AD14" s="25">
        <v>1935</v>
      </c>
      <c r="AE14" s="25">
        <v>1959</v>
      </c>
      <c r="AF14" s="25">
        <v>1983</v>
      </c>
      <c r="AG14" s="25">
        <v>2007</v>
      </c>
      <c r="AH14" s="25">
        <v>2031</v>
      </c>
      <c r="AI14" s="25">
        <v>2056</v>
      </c>
      <c r="AJ14" s="25">
        <v>2080</v>
      </c>
      <c r="AK14" s="25">
        <v>2104</v>
      </c>
      <c r="AL14" s="25">
        <v>2128</v>
      </c>
      <c r="AM14" s="25">
        <v>2128</v>
      </c>
      <c r="AN14" s="25">
        <v>2128</v>
      </c>
      <c r="AO14" s="25">
        <v>2128</v>
      </c>
      <c r="AP14" s="25">
        <v>2128</v>
      </c>
      <c r="AQ14" s="25">
        <v>2128</v>
      </c>
      <c r="AR14" s="25">
        <v>2128</v>
      </c>
      <c r="AS14" s="25">
        <v>2128</v>
      </c>
      <c r="AT14" s="25">
        <v>2128</v>
      </c>
      <c r="AU14" s="25">
        <v>2128</v>
      </c>
      <c r="AV14" s="25">
        <v>2128</v>
      </c>
      <c r="AW14" s="25">
        <v>2128</v>
      </c>
      <c r="AX14" s="25">
        <v>2128</v>
      </c>
      <c r="AY14" s="25">
        <v>2128</v>
      </c>
      <c r="AZ14" s="25">
        <v>2128</v>
      </c>
    </row>
    <row r="15" spans="1:55">
      <c r="A15" t="s">
        <v>127</v>
      </c>
      <c r="AL15" s="39">
        <f>AL14/C14</f>
        <v>1.5987978963185574</v>
      </c>
      <c r="AM15" s="41">
        <f>AL14*(1+AL16)</f>
        <v>2156.7226383943771</v>
      </c>
      <c r="AN15" s="41">
        <f>AM15*(1+$AL$16)</f>
        <v>2185.8329600389116</v>
      </c>
      <c r="AO15" s="41">
        <f t="shared" ref="AO15:AZ15" si="3">AN15*(1+$AL$16)</f>
        <v>2215.3361976806918</v>
      </c>
      <c r="AP15" s="41">
        <f t="shared" si="3"/>
        <v>2245.2376546957094</v>
      </c>
      <c r="AQ15" s="41">
        <f t="shared" si="3"/>
        <v>2275.542706042168</v>
      </c>
      <c r="AR15" s="41">
        <f t="shared" si="3"/>
        <v>2306.2567992266659</v>
      </c>
      <c r="AS15" s="41">
        <f t="shared" si="3"/>
        <v>2337.3854552834146</v>
      </c>
      <c r="AT15" s="41">
        <f t="shared" si="3"/>
        <v>2368.9342697666771</v>
      </c>
      <c r="AU15" s="41">
        <f t="shared" si="3"/>
        <v>2400.9089137566002</v>
      </c>
      <c r="AV15" s="41">
        <f t="shared" si="3"/>
        <v>2433.3151348786246</v>
      </c>
      <c r="AW15" s="41">
        <f t="shared" si="3"/>
        <v>2466.1587583366527</v>
      </c>
      <c r="AX15" s="41">
        <f t="shared" si="3"/>
        <v>2499.445687960163</v>
      </c>
      <c r="AY15" s="41">
        <f t="shared" si="3"/>
        <v>2533.1819072654566</v>
      </c>
      <c r="AZ15" s="41">
        <f t="shared" si="3"/>
        <v>2567.3734805312292</v>
      </c>
    </row>
    <row r="16" spans="1:55">
      <c r="A16" t="s">
        <v>130</v>
      </c>
      <c r="AK16" t="s">
        <v>132</v>
      </c>
      <c r="AL16" s="38">
        <f>RATE(35,,-C14,AL14)</f>
        <v>1.3497480448485607E-2</v>
      </c>
    </row>
    <row r="17" spans="1:55" ht="15.75" thickBot="1">
      <c r="AL17" s="38"/>
    </row>
    <row r="18" spans="1:55" ht="16.5" thickBot="1">
      <c r="A18" s="12" t="s">
        <v>85</v>
      </c>
      <c r="B18" s="13" t="s">
        <v>86</v>
      </c>
      <c r="C18" s="23">
        <v>2013</v>
      </c>
      <c r="D18" s="23">
        <v>2014</v>
      </c>
      <c r="E18" s="23">
        <v>2015</v>
      </c>
      <c r="F18" s="23">
        <v>2016</v>
      </c>
      <c r="G18" s="23">
        <v>2017</v>
      </c>
      <c r="H18" s="23">
        <v>2018</v>
      </c>
      <c r="I18" s="23">
        <v>2019</v>
      </c>
      <c r="J18" s="23">
        <v>2020</v>
      </c>
      <c r="K18" s="23">
        <v>2021</v>
      </c>
      <c r="L18" s="23">
        <v>2022</v>
      </c>
      <c r="M18" s="23">
        <v>2023</v>
      </c>
      <c r="N18" s="23">
        <v>2024</v>
      </c>
      <c r="O18" s="23">
        <v>2025</v>
      </c>
      <c r="P18" s="23">
        <v>2026</v>
      </c>
      <c r="Q18" s="23">
        <v>2027</v>
      </c>
      <c r="R18" s="23">
        <v>2028</v>
      </c>
      <c r="S18" s="23">
        <v>2029</v>
      </c>
      <c r="T18" s="23">
        <v>2030</v>
      </c>
      <c r="U18" s="23">
        <v>2031</v>
      </c>
      <c r="V18" s="24">
        <v>2032</v>
      </c>
      <c r="W18" s="23">
        <v>2033</v>
      </c>
      <c r="X18" s="23">
        <v>2034</v>
      </c>
      <c r="Y18" s="23">
        <v>2035</v>
      </c>
      <c r="Z18" s="23">
        <v>2036</v>
      </c>
      <c r="AA18" s="23">
        <v>2037</v>
      </c>
      <c r="AB18" s="23">
        <v>2038</v>
      </c>
      <c r="AC18" s="23">
        <v>2039</v>
      </c>
      <c r="AD18" s="23">
        <v>2040</v>
      </c>
      <c r="AE18" s="23">
        <v>2041</v>
      </c>
      <c r="AF18" s="23">
        <v>2042</v>
      </c>
      <c r="AG18" s="23">
        <v>2043</v>
      </c>
      <c r="AH18" s="23">
        <v>2044</v>
      </c>
      <c r="AI18" s="23">
        <v>2045</v>
      </c>
      <c r="AJ18" s="23">
        <v>2046</v>
      </c>
      <c r="AK18" s="23">
        <v>2047</v>
      </c>
      <c r="AL18" s="23">
        <v>2048</v>
      </c>
      <c r="AM18" s="23">
        <v>2049</v>
      </c>
      <c r="AN18" s="23">
        <v>2050</v>
      </c>
      <c r="AO18" s="23">
        <v>2051</v>
      </c>
      <c r="AP18" s="23">
        <v>2052</v>
      </c>
      <c r="AQ18" s="23">
        <v>2053</v>
      </c>
      <c r="AR18" s="23">
        <v>2054</v>
      </c>
      <c r="AS18" s="23">
        <v>2055</v>
      </c>
      <c r="AT18" s="23">
        <v>2056</v>
      </c>
      <c r="AU18" s="23">
        <v>2057</v>
      </c>
      <c r="AV18" s="23">
        <v>2058</v>
      </c>
      <c r="AW18" s="23">
        <v>2059</v>
      </c>
      <c r="AX18" s="23">
        <v>2060</v>
      </c>
      <c r="AY18" s="23">
        <v>2061</v>
      </c>
      <c r="AZ18" s="23">
        <v>2062</v>
      </c>
      <c r="BB18" s="42"/>
      <c r="BC18" s="42"/>
    </row>
    <row r="19" spans="1:55" ht="16.5" thickBot="1">
      <c r="A19" s="29">
        <v>1</v>
      </c>
      <c r="B19" s="5" t="s">
        <v>88</v>
      </c>
      <c r="C19" s="46">
        <f t="shared" ref="C19:AH19" si="4">C4/C$14</f>
        <v>0</v>
      </c>
      <c r="D19" s="46">
        <f t="shared" si="4"/>
        <v>3.526818515797208E-2</v>
      </c>
      <c r="E19" s="46">
        <f t="shared" si="4"/>
        <v>7.0596797671033482E-2</v>
      </c>
      <c r="F19" s="46">
        <f t="shared" si="4"/>
        <v>0.10719424460431655</v>
      </c>
      <c r="G19" s="46">
        <f t="shared" si="4"/>
        <v>0.14529914529914531</v>
      </c>
      <c r="H19" s="46">
        <f t="shared" si="4"/>
        <v>0.18469101123595505</v>
      </c>
      <c r="I19" s="46">
        <f t="shared" si="4"/>
        <v>0.22460262612301313</v>
      </c>
      <c r="J19" s="46">
        <f t="shared" si="4"/>
        <v>0.26675786593707251</v>
      </c>
      <c r="K19" s="46">
        <f t="shared" si="4"/>
        <v>0.31043771043771046</v>
      </c>
      <c r="L19" s="46">
        <f t="shared" si="4"/>
        <v>0.35524568393094291</v>
      </c>
      <c r="M19" s="46">
        <f t="shared" si="4"/>
        <v>0.40156965336821454</v>
      </c>
      <c r="N19" s="46">
        <f t="shared" si="4"/>
        <v>0.44974226804123713</v>
      </c>
      <c r="O19" s="46">
        <f t="shared" si="4"/>
        <v>0.49968253968253967</v>
      </c>
      <c r="P19" s="46">
        <f t="shared" si="4"/>
        <v>0.55068836045056324</v>
      </c>
      <c r="Q19" s="46">
        <f t="shared" si="4"/>
        <v>0.60394818013571872</v>
      </c>
      <c r="R19" s="46">
        <f t="shared" si="4"/>
        <v>0.65875912408759119</v>
      </c>
      <c r="S19" s="46">
        <f t="shared" si="4"/>
        <v>0.71539844218094673</v>
      </c>
      <c r="T19" s="46">
        <f t="shared" si="4"/>
        <v>0.77436503248670996</v>
      </c>
      <c r="U19" s="46">
        <f t="shared" si="4"/>
        <v>0.83517763541059986</v>
      </c>
      <c r="V19" s="46">
        <f t="shared" si="4"/>
        <v>0.89833429063756465</v>
      </c>
      <c r="W19" s="46">
        <f t="shared" si="4"/>
        <v>0.56600566572237965</v>
      </c>
      <c r="X19" s="46">
        <f t="shared" si="4"/>
        <v>0.58882681564245809</v>
      </c>
      <c r="Y19" s="46">
        <f t="shared" si="4"/>
        <v>0.67420066152149949</v>
      </c>
      <c r="Z19" s="46">
        <f t="shared" si="4"/>
        <v>0.6969532100108814</v>
      </c>
      <c r="AA19" s="46">
        <f t="shared" si="4"/>
        <v>0.70300751879699253</v>
      </c>
      <c r="AB19" s="46">
        <f t="shared" si="4"/>
        <v>0.77995758218451749</v>
      </c>
      <c r="AC19" s="46">
        <f t="shared" si="4"/>
        <v>0.81204188481675388</v>
      </c>
      <c r="AD19" s="46">
        <f t="shared" si="4"/>
        <v>0.82532299741602067</v>
      </c>
      <c r="AE19" s="46">
        <f t="shared" si="4"/>
        <v>0.90811638591117916</v>
      </c>
      <c r="AF19" s="46">
        <f t="shared" si="4"/>
        <v>0.95562279374684822</v>
      </c>
      <c r="AG19" s="46">
        <f t="shared" si="4"/>
        <v>1.0159441953163926</v>
      </c>
      <c r="AH19" s="46">
        <f t="shared" si="4"/>
        <v>1.0265878877400296</v>
      </c>
      <c r="AI19" s="46">
        <f t="shared" ref="AI19:AZ19" si="5">AI4/AI$14</f>
        <v>1.097762645914397</v>
      </c>
      <c r="AJ19" s="46">
        <f t="shared" si="5"/>
        <v>1.1581730769230769</v>
      </c>
      <c r="AK19" s="46">
        <f t="shared" si="5"/>
        <v>1.2072243346007605</v>
      </c>
      <c r="AL19" s="46">
        <f t="shared" si="5"/>
        <v>1.231203007518797</v>
      </c>
      <c r="AM19" s="46">
        <f t="shared" si="5"/>
        <v>1.2349624060150375</v>
      </c>
      <c r="AN19" s="46">
        <f t="shared" si="5"/>
        <v>1.2570488721804511</v>
      </c>
      <c r="AO19" s="46">
        <f t="shared" si="5"/>
        <v>1.3176691729323309</v>
      </c>
      <c r="AP19" s="46">
        <f t="shared" si="5"/>
        <v>1.3510338345864661</v>
      </c>
      <c r="AQ19" s="46">
        <f t="shared" si="5"/>
        <v>1.3923872180451127</v>
      </c>
      <c r="AR19" s="46">
        <f t="shared" si="5"/>
        <v>1.4548872180451127</v>
      </c>
      <c r="AS19" s="46">
        <f t="shared" si="5"/>
        <v>1.4840225563909775</v>
      </c>
      <c r="AT19" s="46">
        <f t="shared" si="5"/>
        <v>1.5206766917293233</v>
      </c>
      <c r="AU19" s="46">
        <f t="shared" si="5"/>
        <v>1.5545112781954886</v>
      </c>
      <c r="AV19" s="46">
        <f t="shared" si="5"/>
        <v>1.5742481203007519</v>
      </c>
      <c r="AW19" s="46">
        <f t="shared" si="5"/>
        <v>1.6165413533834587</v>
      </c>
      <c r="AX19" s="46">
        <f t="shared" si="5"/>
        <v>1.6564849624060149</v>
      </c>
      <c r="AY19" s="46">
        <f t="shared" si="5"/>
        <v>1.6983082706766917</v>
      </c>
      <c r="AZ19" s="46">
        <f t="shared" si="5"/>
        <v>1.7640977443609023</v>
      </c>
      <c r="BB19" s="35"/>
      <c r="BC19" s="35"/>
    </row>
    <row r="20" spans="1:55" ht="16.5" thickBot="1">
      <c r="A20" s="29">
        <v>7</v>
      </c>
      <c r="B20" s="5" t="s">
        <v>89</v>
      </c>
      <c r="C20" s="46">
        <f t="shared" ref="C20:AH20" si="6">C5/C$14</f>
        <v>0</v>
      </c>
      <c r="D20" s="46">
        <f t="shared" si="6"/>
        <v>3.526818515797208E-2</v>
      </c>
      <c r="E20" s="46">
        <f t="shared" si="6"/>
        <v>7.4963609898107714E-2</v>
      </c>
      <c r="F20" s="46">
        <f t="shared" si="6"/>
        <v>0.11654676258992806</v>
      </c>
      <c r="G20" s="46">
        <f t="shared" si="6"/>
        <v>0.15954415954415954</v>
      </c>
      <c r="H20" s="46">
        <f t="shared" si="6"/>
        <v>0.20435393258426968</v>
      </c>
      <c r="I20" s="46">
        <f t="shared" si="6"/>
        <v>0.25017277125086385</v>
      </c>
      <c r="J20" s="46">
        <f t="shared" si="6"/>
        <v>0.29890560875512995</v>
      </c>
      <c r="K20" s="46">
        <f t="shared" si="6"/>
        <v>0.34882154882154881</v>
      </c>
      <c r="L20" s="46">
        <f t="shared" si="6"/>
        <v>0.40106241699867196</v>
      </c>
      <c r="M20" s="46">
        <f t="shared" si="6"/>
        <v>0.45454545454545453</v>
      </c>
      <c r="N20" s="46">
        <f t="shared" si="6"/>
        <v>0.51095360824742264</v>
      </c>
      <c r="O20" s="46">
        <f t="shared" si="6"/>
        <v>0.56952380952380954</v>
      </c>
      <c r="P20" s="46">
        <f t="shared" si="6"/>
        <v>0.62953692115143933</v>
      </c>
      <c r="Q20" s="46">
        <f t="shared" si="6"/>
        <v>0.69216533004318326</v>
      </c>
      <c r="R20" s="46">
        <f t="shared" si="6"/>
        <v>0.75790754257907544</v>
      </c>
      <c r="S20" s="46">
        <f t="shared" si="6"/>
        <v>0.82564409826243257</v>
      </c>
      <c r="T20" s="46">
        <f t="shared" si="6"/>
        <v>0.89604252805670404</v>
      </c>
      <c r="U20" s="46">
        <f t="shared" si="6"/>
        <v>0.9691322073383809</v>
      </c>
      <c r="V20" s="46">
        <f t="shared" si="6"/>
        <v>1.0453762205628949</v>
      </c>
      <c r="W20" s="46">
        <f t="shared" si="6"/>
        <v>0.64419263456090647</v>
      </c>
      <c r="X20" s="46">
        <f t="shared" si="6"/>
        <v>0.64692737430167602</v>
      </c>
      <c r="Y20" s="46">
        <f t="shared" si="6"/>
        <v>0.67254685777287759</v>
      </c>
      <c r="Z20" s="46">
        <f t="shared" si="6"/>
        <v>0.675734494015234</v>
      </c>
      <c r="AA20" s="46">
        <f t="shared" si="6"/>
        <v>0.67454350161117083</v>
      </c>
      <c r="AB20" s="46">
        <f t="shared" si="6"/>
        <v>0.69088016967126198</v>
      </c>
      <c r="AC20" s="46">
        <f t="shared" si="6"/>
        <v>0.71780104712041881</v>
      </c>
      <c r="AD20" s="46">
        <f t="shared" si="6"/>
        <v>0.73281653746770026</v>
      </c>
      <c r="AE20" s="46">
        <f t="shared" si="6"/>
        <v>0.7575293517100562</v>
      </c>
      <c r="AF20" s="46">
        <f t="shared" si="6"/>
        <v>0.80383257690368126</v>
      </c>
      <c r="AG20" s="46">
        <f t="shared" si="6"/>
        <v>0.85500747384155451</v>
      </c>
      <c r="AH20" s="46">
        <f t="shared" si="6"/>
        <v>0.8911866075824717</v>
      </c>
      <c r="AI20" s="46">
        <f t="shared" ref="AI20:AZ20" si="7">AI5/AI$14</f>
        <v>0.91050583657587547</v>
      </c>
      <c r="AJ20" s="46">
        <f t="shared" si="7"/>
        <v>0.97451923076923075</v>
      </c>
      <c r="AK20" s="46">
        <f t="shared" si="7"/>
        <v>1.0147338403041826</v>
      </c>
      <c r="AL20" s="46">
        <f t="shared" si="7"/>
        <v>1.0202067669172932</v>
      </c>
      <c r="AM20" s="46">
        <f t="shared" si="7"/>
        <v>1.0164473684210527</v>
      </c>
      <c r="AN20" s="46">
        <f t="shared" si="7"/>
        <v>1.0347744360902256</v>
      </c>
      <c r="AO20" s="46">
        <f t="shared" si="7"/>
        <v>1.0874060150375939</v>
      </c>
      <c r="AP20" s="46">
        <f t="shared" si="7"/>
        <v>1.1104323308270676</v>
      </c>
      <c r="AQ20" s="46">
        <f t="shared" si="7"/>
        <v>1.1423872180451127</v>
      </c>
      <c r="AR20" s="46">
        <f t="shared" si="7"/>
        <v>1.1968984962406015</v>
      </c>
      <c r="AS20" s="46">
        <f t="shared" si="7"/>
        <v>1.2166353383458646</v>
      </c>
      <c r="AT20" s="46">
        <f t="shared" si="7"/>
        <v>1.2293233082706767</v>
      </c>
      <c r="AU20" s="46">
        <f t="shared" si="7"/>
        <v>1.2490601503759398</v>
      </c>
      <c r="AV20" s="46">
        <f t="shared" si="7"/>
        <v>1.2589285714285714</v>
      </c>
      <c r="AW20" s="46">
        <f t="shared" si="7"/>
        <v>1.2767857142857142</v>
      </c>
      <c r="AX20" s="46">
        <f t="shared" si="7"/>
        <v>1.299342105263158</v>
      </c>
      <c r="AY20" s="46">
        <f t="shared" si="7"/>
        <v>1.3218984962406015</v>
      </c>
      <c r="AZ20" s="46">
        <f t="shared" si="7"/>
        <v>1.3439849624060149</v>
      </c>
      <c r="BB20" s="35"/>
      <c r="BC20" s="35"/>
    </row>
    <row r="21" spans="1:55" ht="16.5" thickBot="1">
      <c r="A21" s="29">
        <v>2</v>
      </c>
      <c r="B21" s="5" t="s">
        <v>90</v>
      </c>
      <c r="C21" s="46">
        <f t="shared" ref="C21:AH21" si="8">C6/C$14</f>
        <v>0</v>
      </c>
      <c r="D21" s="46">
        <f t="shared" si="8"/>
        <v>3.526818515797208E-2</v>
      </c>
      <c r="E21" s="46">
        <f t="shared" si="8"/>
        <v>7.132459970887918E-2</v>
      </c>
      <c r="F21" s="46">
        <f t="shared" si="8"/>
        <v>0.10863309352517986</v>
      </c>
      <c r="G21" s="46">
        <f t="shared" si="8"/>
        <v>0.14743589743589744</v>
      </c>
      <c r="H21" s="46">
        <f t="shared" si="8"/>
        <v>0.1875</v>
      </c>
      <c r="I21" s="46">
        <f t="shared" si="8"/>
        <v>0.22874913614374567</v>
      </c>
      <c r="J21" s="46">
        <f t="shared" si="8"/>
        <v>0.27154582763337892</v>
      </c>
      <c r="K21" s="46">
        <f t="shared" si="8"/>
        <v>0.31582491582491584</v>
      </c>
      <c r="L21" s="46">
        <f t="shared" si="8"/>
        <v>0.36254980079681276</v>
      </c>
      <c r="M21" s="46">
        <f t="shared" si="8"/>
        <v>0.40941792020928713</v>
      </c>
      <c r="N21" s="46">
        <f t="shared" si="8"/>
        <v>0.45876288659793812</v>
      </c>
      <c r="O21" s="46">
        <f t="shared" si="8"/>
        <v>0.50984126984126987</v>
      </c>
      <c r="P21" s="46">
        <f t="shared" si="8"/>
        <v>0.56257822277847314</v>
      </c>
      <c r="Q21" s="46">
        <f t="shared" si="8"/>
        <v>0.61690314620604569</v>
      </c>
      <c r="R21" s="46">
        <f t="shared" si="8"/>
        <v>0.67396593673965932</v>
      </c>
      <c r="S21" s="46">
        <f t="shared" si="8"/>
        <v>0.73217495506291197</v>
      </c>
      <c r="T21" s="46">
        <f t="shared" si="8"/>
        <v>0.79267572356763139</v>
      </c>
      <c r="U21" s="46">
        <f t="shared" si="8"/>
        <v>0.85556202679091442</v>
      </c>
      <c r="V21" s="46">
        <f t="shared" si="8"/>
        <v>0.92016082711085578</v>
      </c>
      <c r="W21" s="46">
        <f t="shared" si="8"/>
        <v>0.59716713881019834</v>
      </c>
      <c r="X21" s="46">
        <f t="shared" si="8"/>
        <v>0.5949720670391061</v>
      </c>
      <c r="Y21" s="46">
        <f t="shared" si="8"/>
        <v>0.69239250275633957</v>
      </c>
      <c r="Z21" s="46">
        <f t="shared" si="8"/>
        <v>0.71545157780195867</v>
      </c>
      <c r="AA21" s="46">
        <f t="shared" si="8"/>
        <v>0.73147153598281422</v>
      </c>
      <c r="AB21" s="46">
        <f t="shared" si="8"/>
        <v>0.72375397667020147</v>
      </c>
      <c r="AC21" s="46">
        <f t="shared" si="8"/>
        <v>0.78219895287958119</v>
      </c>
      <c r="AD21" s="46">
        <f t="shared" si="8"/>
        <v>0.81033591731266152</v>
      </c>
      <c r="AE21" s="46">
        <f t="shared" si="8"/>
        <v>0.8274629913221031</v>
      </c>
      <c r="AF21" s="46">
        <f t="shared" si="8"/>
        <v>0.89409984871406956</v>
      </c>
      <c r="AG21" s="46">
        <f t="shared" si="8"/>
        <v>0.95914299950174386</v>
      </c>
      <c r="AH21" s="46">
        <f t="shared" si="8"/>
        <v>0.9812900049236829</v>
      </c>
      <c r="AI21" s="46">
        <f t="shared" ref="AI21:AZ21" si="9">AI6/AI$14</f>
        <v>0.98249027237354081</v>
      </c>
      <c r="AJ21" s="46">
        <f t="shared" si="9"/>
        <v>1.0605769230769231</v>
      </c>
      <c r="AK21" s="46">
        <f t="shared" si="9"/>
        <v>1.1078897338403042</v>
      </c>
      <c r="AL21" s="46">
        <f t="shared" si="9"/>
        <v>1.1212406015037595</v>
      </c>
      <c r="AM21" s="46">
        <f t="shared" si="9"/>
        <v>1.1132518796992481</v>
      </c>
      <c r="AN21" s="46">
        <f t="shared" si="9"/>
        <v>1.1311090225563909</v>
      </c>
      <c r="AO21" s="46">
        <f t="shared" si="9"/>
        <v>1.1846804511278195</v>
      </c>
      <c r="AP21" s="46">
        <f t="shared" si="9"/>
        <v>1.2077067669172932</v>
      </c>
      <c r="AQ21" s="46">
        <f t="shared" si="9"/>
        <v>1.2114661654135339</v>
      </c>
      <c r="AR21" s="46">
        <f t="shared" si="9"/>
        <v>1.2359022556390977</v>
      </c>
      <c r="AS21" s="46">
        <f t="shared" si="9"/>
        <v>1.2467105263157894</v>
      </c>
      <c r="AT21" s="46">
        <f t="shared" si="9"/>
        <v>1.2640977443609023</v>
      </c>
      <c r="AU21" s="46">
        <f t="shared" si="9"/>
        <v>1.2796052631578947</v>
      </c>
      <c r="AV21" s="46">
        <f t="shared" si="9"/>
        <v>1.2922932330827068</v>
      </c>
      <c r="AW21" s="46">
        <f t="shared" si="9"/>
        <v>1.3110902255639099</v>
      </c>
      <c r="AX21" s="46">
        <f t="shared" si="9"/>
        <v>1.3505639097744362</v>
      </c>
      <c r="AY21" s="46">
        <f t="shared" si="9"/>
        <v>1.3796992481203008</v>
      </c>
      <c r="AZ21" s="46">
        <f t="shared" si="9"/>
        <v>1.4022556390977443</v>
      </c>
      <c r="BB21" s="35"/>
      <c r="BC21" s="35"/>
    </row>
    <row r="22" spans="1:55" ht="16.5" thickBot="1">
      <c r="A22" s="29">
        <v>4</v>
      </c>
      <c r="B22" s="5" t="s">
        <v>91</v>
      </c>
      <c r="C22" s="46">
        <f t="shared" ref="C22:AH22" si="10">C7/C$14</f>
        <v>0</v>
      </c>
      <c r="D22" s="46">
        <f t="shared" si="10"/>
        <v>3.526818515797208E-2</v>
      </c>
      <c r="E22" s="46">
        <f t="shared" si="10"/>
        <v>7.0596797671033482E-2</v>
      </c>
      <c r="F22" s="46">
        <f t="shared" si="10"/>
        <v>0.10719424460431655</v>
      </c>
      <c r="G22" s="46">
        <f t="shared" si="10"/>
        <v>0.14458689458689458</v>
      </c>
      <c r="H22" s="46">
        <f t="shared" si="10"/>
        <v>0.18398876404494383</v>
      </c>
      <c r="I22" s="46">
        <f t="shared" si="10"/>
        <v>0.22460262612301313</v>
      </c>
      <c r="J22" s="46">
        <f t="shared" si="10"/>
        <v>0.26607387140902872</v>
      </c>
      <c r="K22" s="46">
        <f t="shared" si="10"/>
        <v>0.30976430976430974</v>
      </c>
      <c r="L22" s="46">
        <f t="shared" si="10"/>
        <v>0.35458167330677293</v>
      </c>
      <c r="M22" s="46">
        <f t="shared" si="10"/>
        <v>0.40091563113145845</v>
      </c>
      <c r="N22" s="46">
        <f t="shared" si="10"/>
        <v>0.4484536082474227</v>
      </c>
      <c r="O22" s="46">
        <f t="shared" si="10"/>
        <v>0.49841269841269842</v>
      </c>
      <c r="P22" s="46">
        <f t="shared" si="10"/>
        <v>0.54943679599499373</v>
      </c>
      <c r="Q22" s="46">
        <f t="shared" si="10"/>
        <v>0.60271437384330662</v>
      </c>
      <c r="R22" s="46">
        <f t="shared" si="10"/>
        <v>0.65754257907542579</v>
      </c>
      <c r="S22" s="46">
        <f t="shared" si="10"/>
        <v>0.71420011983223486</v>
      </c>
      <c r="T22" s="46">
        <f t="shared" si="10"/>
        <v>0.77259303012404013</v>
      </c>
      <c r="U22" s="46">
        <f t="shared" si="10"/>
        <v>0.83343040186371575</v>
      </c>
      <c r="V22" s="46">
        <f t="shared" si="10"/>
        <v>0.89603676048248138</v>
      </c>
      <c r="W22" s="46">
        <f t="shared" si="10"/>
        <v>0.5444759206798867</v>
      </c>
      <c r="X22" s="46">
        <f t="shared" si="10"/>
        <v>0.5603351955307263</v>
      </c>
      <c r="Y22" s="46">
        <f t="shared" si="10"/>
        <v>0.60639470782800442</v>
      </c>
      <c r="Z22" s="46">
        <f t="shared" si="10"/>
        <v>0.64853101196953211</v>
      </c>
      <c r="AA22" s="46">
        <f t="shared" si="10"/>
        <v>0.6707841031149302</v>
      </c>
      <c r="AB22" s="46">
        <f t="shared" si="10"/>
        <v>0.66648992576882293</v>
      </c>
      <c r="AC22" s="46">
        <f t="shared" si="10"/>
        <v>0.72722513089005236</v>
      </c>
      <c r="AD22" s="46">
        <f t="shared" si="10"/>
        <v>0.75762273901808785</v>
      </c>
      <c r="AE22" s="46">
        <f t="shared" si="10"/>
        <v>0.77896886166411439</v>
      </c>
      <c r="AF22" s="46">
        <f t="shared" si="10"/>
        <v>0.84417549167927386</v>
      </c>
      <c r="AG22" s="46">
        <f t="shared" si="10"/>
        <v>0.90881913303437967</v>
      </c>
      <c r="AH22" s="46">
        <f t="shared" si="10"/>
        <v>0.93156080748399805</v>
      </c>
      <c r="AI22" s="46">
        <f t="shared" ref="AI22:AZ22" si="11">AI7/AI$14</f>
        <v>0.93871595330739299</v>
      </c>
      <c r="AJ22" s="46">
        <f t="shared" si="11"/>
        <v>1.0322115384615385</v>
      </c>
      <c r="AK22" s="46">
        <f t="shared" si="11"/>
        <v>1.0470532319391634</v>
      </c>
      <c r="AL22" s="46">
        <f t="shared" si="11"/>
        <v>1.0775375939849625</v>
      </c>
      <c r="AM22" s="46">
        <f t="shared" si="11"/>
        <v>1.0704887218045114</v>
      </c>
      <c r="AN22" s="46">
        <f t="shared" si="11"/>
        <v>1.0878759398496241</v>
      </c>
      <c r="AO22" s="46">
        <f t="shared" si="11"/>
        <v>1.1386278195488722</v>
      </c>
      <c r="AP22" s="46">
        <f t="shared" si="11"/>
        <v>1.1578947368421053</v>
      </c>
      <c r="AQ22" s="46">
        <f t="shared" si="11"/>
        <v>1.1757518796992481</v>
      </c>
      <c r="AR22" s="46">
        <f t="shared" si="11"/>
        <v>1.2232142857142858</v>
      </c>
      <c r="AS22" s="46">
        <f t="shared" si="11"/>
        <v>1.2584586466165413</v>
      </c>
      <c r="AT22" s="46">
        <f t="shared" si="11"/>
        <v>1.2767857142857142</v>
      </c>
      <c r="AU22" s="46">
        <f t="shared" si="11"/>
        <v>1.3078007518796992</v>
      </c>
      <c r="AV22" s="46">
        <f t="shared" si="11"/>
        <v>1.3110902255639099</v>
      </c>
      <c r="AW22" s="46">
        <f t="shared" si="11"/>
        <v>1.3327067669172932</v>
      </c>
      <c r="AX22" s="46">
        <f t="shared" si="11"/>
        <v>1.3721804511278195</v>
      </c>
      <c r="AY22" s="46">
        <f t="shared" si="11"/>
        <v>1.4055451127819549</v>
      </c>
      <c r="AZ22" s="46">
        <f t="shared" si="11"/>
        <v>1.4332706766917294</v>
      </c>
      <c r="BB22" s="35"/>
      <c r="BC22" s="35"/>
    </row>
    <row r="23" spans="1:55" ht="16.5" thickBot="1">
      <c r="A23" s="29">
        <v>13</v>
      </c>
      <c r="B23" s="5" t="s">
        <v>92</v>
      </c>
      <c r="C23" s="46">
        <f t="shared" ref="C23:AH23" si="12">C8/C$14</f>
        <v>0</v>
      </c>
      <c r="D23" s="46">
        <f t="shared" si="12"/>
        <v>3.526818515797208E-2</v>
      </c>
      <c r="E23" s="46">
        <f t="shared" si="12"/>
        <v>7.6419213973799124E-2</v>
      </c>
      <c r="F23" s="46">
        <f t="shared" si="12"/>
        <v>0.11870503597122302</v>
      </c>
      <c r="G23" s="46">
        <f t="shared" si="12"/>
        <v>0.1631054131054131</v>
      </c>
      <c r="H23" s="46">
        <f t="shared" si="12"/>
        <v>0.20997191011235955</v>
      </c>
      <c r="I23" s="46">
        <f t="shared" si="12"/>
        <v>0.25777470628887356</v>
      </c>
      <c r="J23" s="46">
        <f t="shared" si="12"/>
        <v>0.30779753761969902</v>
      </c>
      <c r="K23" s="46">
        <f t="shared" si="12"/>
        <v>0.35959595959595958</v>
      </c>
      <c r="L23" s="46">
        <f t="shared" si="12"/>
        <v>0.41367861885790175</v>
      </c>
      <c r="M23" s="46">
        <f t="shared" si="12"/>
        <v>0.46958796599084368</v>
      </c>
      <c r="N23" s="46">
        <f t="shared" si="12"/>
        <v>0.52835051546391754</v>
      </c>
      <c r="O23" s="46">
        <f t="shared" si="12"/>
        <v>0.58920634920634918</v>
      </c>
      <c r="P23" s="46">
        <f t="shared" si="12"/>
        <v>0.65269086357947437</v>
      </c>
      <c r="Q23" s="46">
        <f t="shared" si="12"/>
        <v>0.7180752621838371</v>
      </c>
      <c r="R23" s="46">
        <f t="shared" si="12"/>
        <v>0.78649635036496346</v>
      </c>
      <c r="S23" s="46">
        <f t="shared" si="12"/>
        <v>0.85739964050329542</v>
      </c>
      <c r="T23" s="46">
        <f t="shared" si="12"/>
        <v>0.93089190785587717</v>
      </c>
      <c r="U23" s="46">
        <f t="shared" si="12"/>
        <v>1.0081537565521257</v>
      </c>
      <c r="V23" s="46">
        <f t="shared" si="12"/>
        <v>1.0878805284319357</v>
      </c>
      <c r="W23" s="46">
        <f t="shared" si="12"/>
        <v>0.64645892351274792</v>
      </c>
      <c r="X23" s="46">
        <f t="shared" si="12"/>
        <v>0.64748603351955303</v>
      </c>
      <c r="Y23" s="46">
        <f t="shared" si="12"/>
        <v>0.66923925027563391</v>
      </c>
      <c r="Z23" s="46">
        <f t="shared" si="12"/>
        <v>0.68063112078346033</v>
      </c>
      <c r="AA23" s="46">
        <f t="shared" si="12"/>
        <v>0.6858216970998926</v>
      </c>
      <c r="AB23" s="46">
        <f t="shared" si="12"/>
        <v>0.69936373276776242</v>
      </c>
      <c r="AC23" s="46">
        <f t="shared" si="12"/>
        <v>0.7010471204188482</v>
      </c>
      <c r="AD23" s="46">
        <f t="shared" si="12"/>
        <v>0.70129198966408268</v>
      </c>
      <c r="AE23" s="46">
        <f t="shared" si="12"/>
        <v>0.74629913221031141</v>
      </c>
      <c r="AF23" s="46">
        <f t="shared" si="12"/>
        <v>0.75340393343419065</v>
      </c>
      <c r="AG23" s="46">
        <f t="shared" si="12"/>
        <v>0.78574987543597408</v>
      </c>
      <c r="AH23" s="46">
        <f t="shared" si="12"/>
        <v>0.79222058099458392</v>
      </c>
      <c r="AI23" s="46">
        <f t="shared" ref="AI23:AZ23" si="13">AI8/AI$14</f>
        <v>0.82247081712062253</v>
      </c>
      <c r="AJ23" s="46">
        <f t="shared" si="13"/>
        <v>0.85240384615384612</v>
      </c>
      <c r="AK23" s="46">
        <f t="shared" si="13"/>
        <v>0.90541825095057038</v>
      </c>
      <c r="AL23" s="46">
        <f t="shared" si="13"/>
        <v>0.90836466165413532</v>
      </c>
      <c r="AM23" s="46">
        <f t="shared" si="13"/>
        <v>0.90225563909774431</v>
      </c>
      <c r="AN23" s="46">
        <f t="shared" si="13"/>
        <v>0.91306390977443608</v>
      </c>
      <c r="AO23" s="46">
        <f t="shared" si="13"/>
        <v>0.9553571428571429</v>
      </c>
      <c r="AP23" s="46">
        <f t="shared" si="13"/>
        <v>0.96898496240601506</v>
      </c>
      <c r="AQ23" s="46">
        <f t="shared" si="13"/>
        <v>0.98167293233082709</v>
      </c>
      <c r="AR23" s="46">
        <f t="shared" si="13"/>
        <v>1.0234962406015038</v>
      </c>
      <c r="AS23" s="46">
        <f t="shared" si="13"/>
        <v>1.0380639097744362</v>
      </c>
      <c r="AT23" s="46">
        <f t="shared" si="13"/>
        <v>1.0286654135338347</v>
      </c>
      <c r="AU23" s="46">
        <f t="shared" si="13"/>
        <v>1.0446428571428572</v>
      </c>
      <c r="AV23" s="46">
        <f t="shared" si="13"/>
        <v>1.043703007518797</v>
      </c>
      <c r="AW23" s="46">
        <f t="shared" si="13"/>
        <v>1.0610902255639099</v>
      </c>
      <c r="AX23" s="46">
        <f t="shared" si="13"/>
        <v>1.0827067669172932</v>
      </c>
      <c r="AY23" s="46">
        <f t="shared" si="13"/>
        <v>1.0977443609022557</v>
      </c>
      <c r="AZ23" s="46">
        <f t="shared" si="13"/>
        <v>1.1104323308270676</v>
      </c>
      <c r="BB23" s="35"/>
      <c r="BC23" s="35"/>
    </row>
    <row r="24" spans="1:55" ht="16.5" thickBot="1">
      <c r="A24" s="29">
        <v>12</v>
      </c>
      <c r="B24" s="5" t="s">
        <v>93</v>
      </c>
      <c r="C24" s="46">
        <f t="shared" ref="C24:AH24" si="14">C9/C$14</f>
        <v>0</v>
      </c>
      <c r="D24" s="46">
        <f t="shared" si="14"/>
        <v>3.526818515797208E-2</v>
      </c>
      <c r="E24" s="46">
        <f t="shared" si="14"/>
        <v>7.4235807860262015E-2</v>
      </c>
      <c r="F24" s="46">
        <f t="shared" si="14"/>
        <v>0.11510791366906475</v>
      </c>
      <c r="G24" s="46">
        <f t="shared" si="14"/>
        <v>0.15740740740740741</v>
      </c>
      <c r="H24" s="46">
        <f t="shared" si="14"/>
        <v>0.20154494382022473</v>
      </c>
      <c r="I24" s="46">
        <f t="shared" si="14"/>
        <v>0.24671734623358674</v>
      </c>
      <c r="J24" s="46">
        <f t="shared" si="14"/>
        <v>0.29411764705882354</v>
      </c>
      <c r="K24" s="46">
        <f t="shared" si="14"/>
        <v>0.34343434343434343</v>
      </c>
      <c r="L24" s="46">
        <f t="shared" si="14"/>
        <v>0.39442231075697209</v>
      </c>
      <c r="M24" s="46">
        <f t="shared" si="14"/>
        <v>0.44735120994113797</v>
      </c>
      <c r="N24" s="46">
        <f t="shared" si="14"/>
        <v>0.50257731958762886</v>
      </c>
      <c r="O24" s="46">
        <f t="shared" si="14"/>
        <v>0.56000000000000005</v>
      </c>
      <c r="P24" s="46">
        <f t="shared" si="14"/>
        <v>0.61889862327909884</v>
      </c>
      <c r="Q24" s="46">
        <f t="shared" si="14"/>
        <v>0.67982726711906227</v>
      </c>
      <c r="R24" s="46">
        <f t="shared" si="14"/>
        <v>0.7439172749391727</v>
      </c>
      <c r="S24" s="46">
        <f t="shared" si="14"/>
        <v>0.81006590772917919</v>
      </c>
      <c r="T24" s="46">
        <f t="shared" si="14"/>
        <v>0.87891317188422913</v>
      </c>
      <c r="U24" s="46">
        <f t="shared" si="14"/>
        <v>0.95049504950495045</v>
      </c>
      <c r="V24" s="46">
        <f t="shared" si="14"/>
        <v>1.0246984491671454</v>
      </c>
      <c r="W24" s="46">
        <f t="shared" si="14"/>
        <v>0.57847025495750704</v>
      </c>
      <c r="X24" s="46">
        <f t="shared" si="14"/>
        <v>0.7039106145251397</v>
      </c>
      <c r="Y24" s="46">
        <f t="shared" si="14"/>
        <v>0.74200661521499445</v>
      </c>
      <c r="Z24" s="46">
        <f t="shared" si="14"/>
        <v>0.76278563656147991</v>
      </c>
      <c r="AA24" s="46">
        <f t="shared" si="14"/>
        <v>0.76315789473684215</v>
      </c>
      <c r="AB24" s="46">
        <f t="shared" si="14"/>
        <v>0.77306468716861076</v>
      </c>
      <c r="AC24" s="46">
        <f t="shared" si="14"/>
        <v>0.77015706806282724</v>
      </c>
      <c r="AD24" s="46">
        <f t="shared" si="14"/>
        <v>0.77519379844961245</v>
      </c>
      <c r="AE24" s="46">
        <f t="shared" si="14"/>
        <v>0.78050025523226141</v>
      </c>
      <c r="AF24" s="46">
        <f t="shared" si="14"/>
        <v>0.81341401916288447</v>
      </c>
      <c r="AG24" s="46">
        <f t="shared" si="14"/>
        <v>0.84853014449427</v>
      </c>
      <c r="AH24" s="46">
        <f t="shared" si="14"/>
        <v>0.85032003938946332</v>
      </c>
      <c r="AI24" s="46">
        <f t="shared" ref="AI24:AZ24" si="15">AI9/AI$14</f>
        <v>0.86478599221789887</v>
      </c>
      <c r="AJ24" s="46">
        <f t="shared" si="15"/>
        <v>0.90432692307692308</v>
      </c>
      <c r="AK24" s="46">
        <f t="shared" si="15"/>
        <v>0.95294676806083645</v>
      </c>
      <c r="AL24" s="46">
        <f t="shared" si="15"/>
        <v>0.94783834586466165</v>
      </c>
      <c r="AM24" s="46">
        <f t="shared" si="15"/>
        <v>0.93703007518796988</v>
      </c>
      <c r="AN24" s="46">
        <f t="shared" si="15"/>
        <v>0.9464285714285714</v>
      </c>
      <c r="AO24" s="46">
        <f t="shared" si="15"/>
        <v>0.98355263157894735</v>
      </c>
      <c r="AP24" s="46">
        <f t="shared" si="15"/>
        <v>0.99624060150375937</v>
      </c>
      <c r="AQ24" s="46">
        <f t="shared" si="15"/>
        <v>1.0075187969924813</v>
      </c>
      <c r="AR24" s="46">
        <f t="shared" si="15"/>
        <v>1.0422932330827068</v>
      </c>
      <c r="AS24" s="46">
        <f t="shared" si="15"/>
        <v>1.0512218045112782</v>
      </c>
      <c r="AT24" s="46">
        <f t="shared" si="15"/>
        <v>1.0587406015037595</v>
      </c>
      <c r="AU24" s="46">
        <f t="shared" si="15"/>
        <v>1.0751879699248121</v>
      </c>
      <c r="AV24" s="46">
        <f t="shared" si="15"/>
        <v>1.0662593984962405</v>
      </c>
      <c r="AW24" s="46">
        <f t="shared" si="15"/>
        <v>1.0751879699248121</v>
      </c>
      <c r="AX24" s="46">
        <f t="shared" si="15"/>
        <v>1.0897556390977443</v>
      </c>
      <c r="AY24" s="46">
        <f t="shared" si="15"/>
        <v>1.0996240601503759</v>
      </c>
      <c r="AZ24" s="46">
        <f t="shared" si="15"/>
        <v>1.1151315789473684</v>
      </c>
      <c r="BB24" s="35"/>
      <c r="BC24" s="35"/>
    </row>
    <row r="25" spans="1:55" ht="16.5" thickBot="1">
      <c r="A25" s="29">
        <v>6</v>
      </c>
      <c r="B25" s="5" t="s">
        <v>94</v>
      </c>
      <c r="C25" s="46">
        <f t="shared" ref="C25:AH25" si="16">C10/C$14</f>
        <v>0</v>
      </c>
      <c r="D25" s="46">
        <f t="shared" si="16"/>
        <v>3.526818515797208E-2</v>
      </c>
      <c r="E25" s="46">
        <f t="shared" si="16"/>
        <v>7.132459970887918E-2</v>
      </c>
      <c r="F25" s="46">
        <f t="shared" si="16"/>
        <v>0.10863309352517986</v>
      </c>
      <c r="G25" s="46">
        <f t="shared" si="16"/>
        <v>0.14743589743589744</v>
      </c>
      <c r="H25" s="46">
        <f t="shared" si="16"/>
        <v>0.1875</v>
      </c>
      <c r="I25" s="46">
        <f t="shared" si="16"/>
        <v>0.22944022114720111</v>
      </c>
      <c r="J25" s="46">
        <f t="shared" si="16"/>
        <v>0.27222982216142272</v>
      </c>
      <c r="K25" s="46">
        <f t="shared" si="16"/>
        <v>0.3164983164983165</v>
      </c>
      <c r="L25" s="46">
        <f t="shared" si="16"/>
        <v>0.36254980079681276</v>
      </c>
      <c r="M25" s="46">
        <f t="shared" si="16"/>
        <v>0.41007194244604317</v>
      </c>
      <c r="N25" s="46">
        <f t="shared" si="16"/>
        <v>0.45940721649484534</v>
      </c>
      <c r="O25" s="46">
        <f t="shared" si="16"/>
        <v>0.51111111111111107</v>
      </c>
      <c r="P25" s="46">
        <f t="shared" si="16"/>
        <v>0.56382978723404253</v>
      </c>
      <c r="Q25" s="46">
        <f t="shared" si="16"/>
        <v>0.61813695249845779</v>
      </c>
      <c r="R25" s="46">
        <f t="shared" si="16"/>
        <v>0.67518248175182483</v>
      </c>
      <c r="S25" s="46">
        <f t="shared" si="16"/>
        <v>0.73337327741162373</v>
      </c>
      <c r="T25" s="46">
        <f t="shared" si="16"/>
        <v>0.79444772593030122</v>
      </c>
      <c r="U25" s="46">
        <f t="shared" si="16"/>
        <v>0.85730926033779853</v>
      </c>
      <c r="V25" s="46">
        <f t="shared" si="16"/>
        <v>0.92188397472716832</v>
      </c>
      <c r="W25" s="46">
        <f t="shared" si="16"/>
        <v>0.56033994334277626</v>
      </c>
      <c r="X25" s="46">
        <f t="shared" si="16"/>
        <v>0.57374301675977657</v>
      </c>
      <c r="Y25" s="46">
        <f t="shared" si="16"/>
        <v>0.62789415656008818</v>
      </c>
      <c r="Z25" s="46">
        <f t="shared" si="16"/>
        <v>0.67464635473340584</v>
      </c>
      <c r="AA25" s="46">
        <f t="shared" si="16"/>
        <v>0.69226638023630505</v>
      </c>
      <c r="AB25" s="46">
        <f t="shared" si="16"/>
        <v>0.71951219512195119</v>
      </c>
      <c r="AC25" s="46">
        <f t="shared" si="16"/>
        <v>0.71151832460732989</v>
      </c>
      <c r="AD25" s="46">
        <f t="shared" si="16"/>
        <v>0.77105943152454781</v>
      </c>
      <c r="AE25" s="46">
        <f t="shared" si="16"/>
        <v>0.81776416539050534</v>
      </c>
      <c r="AF25" s="46">
        <f t="shared" si="16"/>
        <v>0.84114977307110439</v>
      </c>
      <c r="AG25" s="46">
        <f t="shared" si="16"/>
        <v>0.89636273044344794</v>
      </c>
      <c r="AH25" s="46">
        <f t="shared" si="16"/>
        <v>0.93205317577548008</v>
      </c>
      <c r="AI25" s="46">
        <f t="shared" ref="AI25:AZ25" si="17">AI10/AI$14</f>
        <v>0.93531128404669261</v>
      </c>
      <c r="AJ25" s="46">
        <f t="shared" si="17"/>
        <v>1.0153846153846153</v>
      </c>
      <c r="AK25" s="46">
        <f t="shared" si="17"/>
        <v>1.0636882129277567</v>
      </c>
      <c r="AL25" s="46">
        <f t="shared" si="17"/>
        <v>1.0784774436090225</v>
      </c>
      <c r="AM25" s="46">
        <f t="shared" si="17"/>
        <v>1.0718984962406015</v>
      </c>
      <c r="AN25" s="46">
        <f t="shared" si="17"/>
        <v>1.0897556390977443</v>
      </c>
      <c r="AO25" s="46">
        <f t="shared" si="17"/>
        <v>1.143796992481203</v>
      </c>
      <c r="AP25" s="46">
        <f t="shared" si="17"/>
        <v>1.1630639097744362</v>
      </c>
      <c r="AQ25" s="46">
        <f t="shared" si="17"/>
        <v>1.1837406015037595</v>
      </c>
      <c r="AR25" s="46">
        <f t="shared" si="17"/>
        <v>1.2274436090225564</v>
      </c>
      <c r="AS25" s="46">
        <f t="shared" si="17"/>
        <v>1.2448308270676691</v>
      </c>
      <c r="AT25" s="46">
        <f t="shared" si="17"/>
        <v>1.2659774436090225</v>
      </c>
      <c r="AU25" s="46">
        <f t="shared" si="17"/>
        <v>1.2974624060150375</v>
      </c>
      <c r="AV25" s="46">
        <f t="shared" si="17"/>
        <v>1.300281954887218</v>
      </c>
      <c r="AW25" s="46">
        <f t="shared" si="17"/>
        <v>1.3204887218045114</v>
      </c>
      <c r="AX25" s="46">
        <f t="shared" si="17"/>
        <v>1.3482142857142858</v>
      </c>
      <c r="AY25" s="46">
        <f t="shared" si="17"/>
        <v>1.3712406015037595</v>
      </c>
      <c r="AZ25" s="46">
        <f t="shared" si="17"/>
        <v>1.4295112781954886</v>
      </c>
      <c r="BB25" s="35"/>
      <c r="BC25" s="35"/>
    </row>
    <row r="26" spans="1:55" ht="15.75">
      <c r="A26" s="28">
        <v>14</v>
      </c>
      <c r="B26" s="15" t="s">
        <v>113</v>
      </c>
      <c r="C26" s="46">
        <f t="shared" ref="C26:AH26" si="18">C11/C$14</f>
        <v>0</v>
      </c>
      <c r="D26" s="46">
        <f t="shared" si="18"/>
        <v>3.526818515797208E-2</v>
      </c>
      <c r="E26" s="46">
        <f t="shared" si="18"/>
        <v>7.5691411935953426E-2</v>
      </c>
      <c r="F26" s="46">
        <f t="shared" si="18"/>
        <v>0.11798561151079137</v>
      </c>
      <c r="G26" s="46">
        <f t="shared" si="18"/>
        <v>0.1623931623931624</v>
      </c>
      <c r="H26" s="46">
        <f t="shared" si="18"/>
        <v>0.20856741573033707</v>
      </c>
      <c r="I26" s="46">
        <f t="shared" si="18"/>
        <v>0.25570145127850724</v>
      </c>
      <c r="J26" s="46">
        <f t="shared" si="18"/>
        <v>0.30574555403556769</v>
      </c>
      <c r="K26" s="46">
        <f t="shared" si="18"/>
        <v>0.35690235690235689</v>
      </c>
      <c r="L26" s="46">
        <f t="shared" si="18"/>
        <v>0.4110225763612218</v>
      </c>
      <c r="M26" s="46">
        <f t="shared" si="18"/>
        <v>0.46631785480706345</v>
      </c>
      <c r="N26" s="46">
        <f t="shared" si="18"/>
        <v>0.52448453608247425</v>
      </c>
      <c r="O26" s="46">
        <f t="shared" si="18"/>
        <v>0.58476190476190482</v>
      </c>
      <c r="P26" s="46">
        <f t="shared" si="18"/>
        <v>0.6470588235294118</v>
      </c>
      <c r="Q26" s="46">
        <f t="shared" si="18"/>
        <v>0.71190623072177672</v>
      </c>
      <c r="R26" s="46">
        <f t="shared" si="18"/>
        <v>0.77980535279805352</v>
      </c>
      <c r="S26" s="46">
        <f t="shared" si="18"/>
        <v>0.84961054523666868</v>
      </c>
      <c r="T26" s="46">
        <f t="shared" si="18"/>
        <v>0.92262256349675131</v>
      </c>
      <c r="U26" s="46">
        <f t="shared" si="18"/>
        <v>0.99883517763541063</v>
      </c>
      <c r="V26" s="46">
        <f t="shared" si="18"/>
        <v>1.0775416427340609</v>
      </c>
      <c r="W26" s="46">
        <f t="shared" si="18"/>
        <v>0.59886685552407937</v>
      </c>
      <c r="X26" s="46">
        <f t="shared" si="18"/>
        <v>0.60111731843575422</v>
      </c>
      <c r="Y26" s="46">
        <f t="shared" si="18"/>
        <v>0.61907386990077173</v>
      </c>
      <c r="Z26" s="46">
        <f t="shared" si="18"/>
        <v>0.62948857453754081</v>
      </c>
      <c r="AA26" s="46">
        <f t="shared" si="18"/>
        <v>0.65037593984962405</v>
      </c>
      <c r="AB26" s="46">
        <f t="shared" si="18"/>
        <v>0.66808059384941676</v>
      </c>
      <c r="AC26" s="46">
        <f t="shared" si="18"/>
        <v>0.66753926701570676</v>
      </c>
      <c r="AD26" s="46">
        <f t="shared" si="18"/>
        <v>0.67700258397932822</v>
      </c>
      <c r="AE26" s="46">
        <f t="shared" si="18"/>
        <v>0.6865747830525778</v>
      </c>
      <c r="AF26" s="46">
        <f t="shared" si="18"/>
        <v>0.72112960161371664</v>
      </c>
      <c r="AG26" s="46">
        <f t="shared" si="18"/>
        <v>0.76033881415047333</v>
      </c>
      <c r="AH26" s="46">
        <f t="shared" si="18"/>
        <v>0.76464795667159036</v>
      </c>
      <c r="AI26" s="46">
        <f t="shared" ref="AI26:AZ26" si="19">AI11/AI$14</f>
        <v>0.78258754863813229</v>
      </c>
      <c r="AJ26" s="46">
        <f t="shared" si="19"/>
        <v>0.82307692307692304</v>
      </c>
      <c r="AK26" s="46">
        <f t="shared" si="19"/>
        <v>0.87642585551330798</v>
      </c>
      <c r="AL26" s="46">
        <f t="shared" si="19"/>
        <v>0.8778195488721805</v>
      </c>
      <c r="AM26" s="46">
        <f t="shared" si="19"/>
        <v>0.87030075187969924</v>
      </c>
      <c r="AN26" s="46">
        <f t="shared" si="19"/>
        <v>0.87922932330827064</v>
      </c>
      <c r="AO26" s="46">
        <f t="shared" si="19"/>
        <v>0.92481203007518797</v>
      </c>
      <c r="AP26" s="46">
        <f t="shared" si="19"/>
        <v>0.9403195488721805</v>
      </c>
      <c r="AQ26" s="46">
        <f t="shared" si="19"/>
        <v>0.95253759398496241</v>
      </c>
      <c r="AR26" s="46">
        <f t="shared" si="19"/>
        <v>0.99060150375939848</v>
      </c>
      <c r="AS26" s="46">
        <f t="shared" si="19"/>
        <v>1.0014097744360901</v>
      </c>
      <c r="AT26" s="46">
        <f t="shared" si="19"/>
        <v>1</v>
      </c>
      <c r="AU26" s="46">
        <f t="shared" si="19"/>
        <v>1.0173872180451127</v>
      </c>
      <c r="AV26" s="46">
        <f t="shared" si="19"/>
        <v>1.0075187969924813</v>
      </c>
      <c r="AW26" s="46">
        <f t="shared" si="19"/>
        <v>1.0197368421052631</v>
      </c>
      <c r="AX26" s="46">
        <f t="shared" si="19"/>
        <v>1.0371240601503759</v>
      </c>
      <c r="AY26" s="46">
        <f t="shared" si="19"/>
        <v>1.0469924812030076</v>
      </c>
      <c r="AZ26" s="46">
        <f t="shared" si="19"/>
        <v>1.0601503759398496</v>
      </c>
      <c r="BB26" s="35"/>
      <c r="BC26" s="35"/>
    </row>
    <row r="27" spans="1:55">
      <c r="AL27" s="38"/>
    </row>
    <row r="29" spans="1:55" ht="15.75" thickBot="1">
      <c r="A29" t="s">
        <v>128</v>
      </c>
      <c r="C29">
        <v>60.96</v>
      </c>
      <c r="D29" t="s">
        <v>129</v>
      </c>
      <c r="E29" t="s">
        <v>131</v>
      </c>
      <c r="L29" s="36"/>
    </row>
    <row r="30" spans="1:55" ht="16.5" thickBot="1">
      <c r="A30" s="12" t="s">
        <v>85</v>
      </c>
      <c r="B30" s="13" t="s">
        <v>86</v>
      </c>
      <c r="C30" s="23">
        <v>2013</v>
      </c>
      <c r="D30" s="23">
        <v>2014</v>
      </c>
      <c r="E30" s="23">
        <v>2015</v>
      </c>
      <c r="F30" s="23">
        <v>2016</v>
      </c>
      <c r="G30" s="23">
        <v>2017</v>
      </c>
      <c r="H30" s="23">
        <v>2018</v>
      </c>
      <c r="I30" s="23">
        <v>2019</v>
      </c>
      <c r="J30" s="23">
        <v>2020</v>
      </c>
      <c r="K30" s="23">
        <v>2021</v>
      </c>
      <c r="L30" s="23">
        <v>2022</v>
      </c>
      <c r="M30" s="23">
        <v>2023</v>
      </c>
      <c r="N30" s="23">
        <v>2024</v>
      </c>
      <c r="O30" s="23">
        <v>2025</v>
      </c>
      <c r="P30" s="23">
        <v>2026</v>
      </c>
      <c r="Q30" s="23">
        <v>2027</v>
      </c>
      <c r="R30" s="23">
        <v>2028</v>
      </c>
      <c r="S30" s="23">
        <v>2029</v>
      </c>
      <c r="T30" s="23">
        <v>2030</v>
      </c>
      <c r="U30" s="23">
        <v>2031</v>
      </c>
      <c r="V30" s="40">
        <v>2032</v>
      </c>
      <c r="W30" s="23">
        <v>2033</v>
      </c>
      <c r="X30" s="23">
        <v>2034</v>
      </c>
      <c r="Y30" s="23">
        <v>2035</v>
      </c>
      <c r="Z30" s="23">
        <v>2036</v>
      </c>
      <c r="AA30" s="23">
        <v>2037</v>
      </c>
      <c r="AB30" s="23">
        <v>2038</v>
      </c>
      <c r="AC30" s="23">
        <v>2039</v>
      </c>
      <c r="AD30" s="23">
        <v>2040</v>
      </c>
      <c r="AE30" s="23">
        <v>2041</v>
      </c>
      <c r="AF30" s="23">
        <v>2042</v>
      </c>
      <c r="AG30" s="23">
        <v>2043</v>
      </c>
      <c r="AH30" s="23">
        <v>2044</v>
      </c>
      <c r="AI30" s="23">
        <v>2045</v>
      </c>
      <c r="AJ30" s="23">
        <v>2046</v>
      </c>
      <c r="AK30" s="23">
        <v>2047</v>
      </c>
      <c r="AL30" s="23">
        <v>2048</v>
      </c>
      <c r="AM30" s="23">
        <v>2049</v>
      </c>
      <c r="AN30" s="23">
        <v>2050</v>
      </c>
      <c r="AO30" s="23">
        <v>2051</v>
      </c>
      <c r="AP30" s="23">
        <v>2052</v>
      </c>
      <c r="AQ30" s="23">
        <v>2053</v>
      </c>
      <c r="AR30" s="23">
        <v>2054</v>
      </c>
      <c r="AS30" s="23">
        <v>2055</v>
      </c>
      <c r="AT30" s="23">
        <v>2056</v>
      </c>
      <c r="AU30" s="23">
        <v>2057</v>
      </c>
      <c r="AV30" s="23">
        <v>2058</v>
      </c>
      <c r="AW30" s="23">
        <v>2059</v>
      </c>
      <c r="AX30" s="23">
        <v>2060</v>
      </c>
      <c r="AY30" s="23">
        <v>2061</v>
      </c>
      <c r="AZ30" s="23">
        <v>2062</v>
      </c>
    </row>
    <row r="31" spans="1:55" ht="16.5" thickBot="1">
      <c r="A31" s="29">
        <v>1</v>
      </c>
      <c r="B31" s="5" t="s">
        <v>88</v>
      </c>
      <c r="C31" s="130">
        <f t="shared" ref="C31:C38" si="20">$C$29*C$14/C$14</f>
        <v>60.959999999999994</v>
      </c>
      <c r="D31" s="130">
        <f t="shared" ref="D31:AI31" si="21">$C$29*(1+D19)</f>
        <v>63.109948567229985</v>
      </c>
      <c r="E31" s="130">
        <f t="shared" si="21"/>
        <v>65.26358078602621</v>
      </c>
      <c r="F31" s="130">
        <f t="shared" si="21"/>
        <v>67.494561151079139</v>
      </c>
      <c r="G31" s="130">
        <f t="shared" si="21"/>
        <v>69.8174358974359</v>
      </c>
      <c r="H31" s="130">
        <f t="shared" si="21"/>
        <v>72.218764044943811</v>
      </c>
      <c r="I31" s="130">
        <f t="shared" si="21"/>
        <v>74.651776088458888</v>
      </c>
      <c r="J31" s="130">
        <f t="shared" si="21"/>
        <v>77.221559507523935</v>
      </c>
      <c r="K31" s="130">
        <f t="shared" si="21"/>
        <v>79.884282828282835</v>
      </c>
      <c r="L31" s="130">
        <f t="shared" si="21"/>
        <v>82.61577689243029</v>
      </c>
      <c r="M31" s="130">
        <f t="shared" si="21"/>
        <v>85.439686069326356</v>
      </c>
      <c r="N31" s="130">
        <f t="shared" si="21"/>
        <v>88.376288659793815</v>
      </c>
      <c r="O31" s="130">
        <f t="shared" si="21"/>
        <v>91.420647619047628</v>
      </c>
      <c r="P31" s="130">
        <f t="shared" si="21"/>
        <v>94.529962453066332</v>
      </c>
      <c r="Q31" s="130">
        <f t="shared" si="21"/>
        <v>97.776681061073418</v>
      </c>
      <c r="R31" s="130">
        <f t="shared" si="21"/>
        <v>101.11795620437957</v>
      </c>
      <c r="S31" s="130">
        <f t="shared" si="21"/>
        <v>104.57068903535051</v>
      </c>
      <c r="T31" s="130">
        <f t="shared" si="21"/>
        <v>108.16529238038984</v>
      </c>
      <c r="U31" s="130">
        <f t="shared" si="21"/>
        <v>111.87242865463017</v>
      </c>
      <c r="V31" s="130">
        <f t="shared" si="21"/>
        <v>115.72245835726594</v>
      </c>
      <c r="W31" s="130">
        <f t="shared" si="21"/>
        <v>95.46370538243626</v>
      </c>
      <c r="X31" s="130">
        <f t="shared" si="21"/>
        <v>96.854882681564249</v>
      </c>
      <c r="Y31" s="130">
        <f t="shared" si="21"/>
        <v>102.05927232635061</v>
      </c>
      <c r="Z31" s="130">
        <f t="shared" si="21"/>
        <v>103.44626768226333</v>
      </c>
      <c r="AA31" s="130">
        <f t="shared" si="21"/>
        <v>103.81533834586466</v>
      </c>
      <c r="AB31" s="130">
        <f t="shared" si="21"/>
        <v>108.50621420996819</v>
      </c>
      <c r="AC31" s="130">
        <f t="shared" si="21"/>
        <v>110.46207329842932</v>
      </c>
      <c r="AD31" s="130">
        <f t="shared" si="21"/>
        <v>111.27168992248063</v>
      </c>
      <c r="AE31" s="130">
        <f t="shared" si="21"/>
        <v>116.31877488514549</v>
      </c>
      <c r="AF31" s="130">
        <f t="shared" si="21"/>
        <v>119.21476550680786</v>
      </c>
      <c r="AG31" s="130">
        <f t="shared" si="21"/>
        <v>122.8919581464873</v>
      </c>
      <c r="AH31" s="130">
        <f t="shared" si="21"/>
        <v>123.54079763663221</v>
      </c>
      <c r="AI31" s="130">
        <f t="shared" si="21"/>
        <v>127.87961089494164</v>
      </c>
      <c r="AJ31" s="130">
        <f t="shared" ref="AJ31:AZ31" si="22">$C$29*(1+AJ19)</f>
        <v>131.56223076923078</v>
      </c>
      <c r="AK31" s="130">
        <f t="shared" si="22"/>
        <v>134.55239543726236</v>
      </c>
      <c r="AL31" s="130">
        <f t="shared" si="22"/>
        <v>136.01413533834585</v>
      </c>
      <c r="AM31" s="130">
        <f t="shared" si="22"/>
        <v>136.24330827067669</v>
      </c>
      <c r="AN31" s="130">
        <f t="shared" si="22"/>
        <v>137.5896992481203</v>
      </c>
      <c r="AO31" s="130">
        <f t="shared" si="22"/>
        <v>141.28511278195489</v>
      </c>
      <c r="AP31" s="130">
        <f t="shared" si="22"/>
        <v>143.31902255639096</v>
      </c>
      <c r="AQ31" s="130">
        <f t="shared" si="22"/>
        <v>145.83992481203009</v>
      </c>
      <c r="AR31" s="130">
        <f t="shared" si="22"/>
        <v>149.64992481203009</v>
      </c>
      <c r="AS31" s="130">
        <f t="shared" si="22"/>
        <v>151.42601503759397</v>
      </c>
      <c r="AT31" s="130">
        <f t="shared" si="22"/>
        <v>153.66045112781956</v>
      </c>
      <c r="AU31" s="130">
        <f t="shared" si="22"/>
        <v>155.72300751879698</v>
      </c>
      <c r="AV31" s="130">
        <f t="shared" si="22"/>
        <v>156.92616541353385</v>
      </c>
      <c r="AW31" s="130">
        <f t="shared" si="22"/>
        <v>159.50436090225566</v>
      </c>
      <c r="AX31" s="130">
        <f t="shared" si="22"/>
        <v>161.93932330827067</v>
      </c>
      <c r="AY31" s="130">
        <f t="shared" si="22"/>
        <v>164.48887218045112</v>
      </c>
      <c r="AZ31" s="130">
        <f t="shared" si="22"/>
        <v>168.49939849624062</v>
      </c>
      <c r="BA31" s="43">
        <f t="shared" ref="BA31:BA37" si="23">NPV($BA$2,C31:AZ31)</f>
        <v>1218.4083910188951</v>
      </c>
    </row>
    <row r="32" spans="1:55" ht="16.5" thickBot="1">
      <c r="A32" s="29">
        <v>7</v>
      </c>
      <c r="B32" s="5" t="s">
        <v>89</v>
      </c>
      <c r="C32" s="130">
        <f t="shared" si="20"/>
        <v>60.959999999999994</v>
      </c>
      <c r="D32" s="130">
        <f t="shared" ref="D32:AI32" si="24">$C$29*(1+D20)</f>
        <v>63.109948567229985</v>
      </c>
      <c r="E32" s="130">
        <f t="shared" si="24"/>
        <v>65.529781659388647</v>
      </c>
      <c r="F32" s="130">
        <f t="shared" si="24"/>
        <v>68.064690647482024</v>
      </c>
      <c r="G32" s="130">
        <f t="shared" si="24"/>
        <v>70.685811965811965</v>
      </c>
      <c r="H32" s="130">
        <f t="shared" si="24"/>
        <v>73.417415730337069</v>
      </c>
      <c r="I32" s="130">
        <f t="shared" si="24"/>
        <v>76.210532135452667</v>
      </c>
      <c r="J32" s="130">
        <f t="shared" si="24"/>
        <v>79.181285909712713</v>
      </c>
      <c r="K32" s="130">
        <f t="shared" si="24"/>
        <v>82.224161616161609</v>
      </c>
      <c r="L32" s="130">
        <f t="shared" si="24"/>
        <v>85.408764940239053</v>
      </c>
      <c r="M32" s="130">
        <f t="shared" si="24"/>
        <v>88.669090909090912</v>
      </c>
      <c r="N32" s="130">
        <f t="shared" si="24"/>
        <v>92.107731958762884</v>
      </c>
      <c r="O32" s="130">
        <f t="shared" si="24"/>
        <v>95.678171428571432</v>
      </c>
      <c r="P32" s="130">
        <f t="shared" si="24"/>
        <v>99.336570713391751</v>
      </c>
      <c r="Q32" s="130">
        <f t="shared" si="24"/>
        <v>103.15439851943245</v>
      </c>
      <c r="R32" s="130">
        <f t="shared" si="24"/>
        <v>107.16204379562043</v>
      </c>
      <c r="S32" s="130">
        <f t="shared" si="24"/>
        <v>111.29126423007789</v>
      </c>
      <c r="T32" s="130">
        <f t="shared" si="24"/>
        <v>115.58275251033669</v>
      </c>
      <c r="U32" s="130">
        <f t="shared" si="24"/>
        <v>120.03829935934769</v>
      </c>
      <c r="V32" s="130">
        <f t="shared" si="24"/>
        <v>124.6861344055141</v>
      </c>
      <c r="W32" s="130">
        <f t="shared" si="24"/>
        <v>100.22998300283285</v>
      </c>
      <c r="X32" s="130">
        <f t="shared" si="24"/>
        <v>100.39669273743017</v>
      </c>
      <c r="Y32" s="130">
        <f t="shared" si="24"/>
        <v>101.95845644983463</v>
      </c>
      <c r="Z32" s="130">
        <f t="shared" si="24"/>
        <v>102.15277475516866</v>
      </c>
      <c r="AA32" s="130">
        <f t="shared" si="24"/>
        <v>102.08017185821697</v>
      </c>
      <c r="AB32" s="130">
        <f t="shared" si="24"/>
        <v>103.07605514316012</v>
      </c>
      <c r="AC32" s="130">
        <f t="shared" si="24"/>
        <v>104.71715183246073</v>
      </c>
      <c r="AD32" s="130">
        <f t="shared" si="24"/>
        <v>105.63249612403101</v>
      </c>
      <c r="AE32" s="130">
        <f t="shared" si="24"/>
        <v>107.13898928024503</v>
      </c>
      <c r="AF32" s="130">
        <f t="shared" si="24"/>
        <v>109.96163388804841</v>
      </c>
      <c r="AG32" s="130">
        <f t="shared" si="24"/>
        <v>113.08125560538116</v>
      </c>
      <c r="AH32" s="130">
        <f t="shared" si="24"/>
        <v>115.28673559822748</v>
      </c>
      <c r="AI32" s="130">
        <f t="shared" si="24"/>
        <v>116.46443579766536</v>
      </c>
      <c r="AJ32" s="130">
        <f t="shared" ref="AJ32:AZ32" si="25">$C$29*(1+AJ20)</f>
        <v>120.3666923076923</v>
      </c>
      <c r="AK32" s="130">
        <f t="shared" si="25"/>
        <v>122.81817490494296</v>
      </c>
      <c r="AL32" s="130">
        <f t="shared" si="25"/>
        <v>123.1518045112782</v>
      </c>
      <c r="AM32" s="130">
        <f t="shared" si="25"/>
        <v>122.92263157894737</v>
      </c>
      <c r="AN32" s="130">
        <f t="shared" si="25"/>
        <v>124.03984962406017</v>
      </c>
      <c r="AO32" s="130">
        <f t="shared" si="25"/>
        <v>127.24827067669173</v>
      </c>
      <c r="AP32" s="130">
        <f t="shared" si="25"/>
        <v>128.65195488721804</v>
      </c>
      <c r="AQ32" s="130">
        <f t="shared" si="25"/>
        <v>130.59992481203008</v>
      </c>
      <c r="AR32" s="130">
        <f t="shared" si="25"/>
        <v>133.92293233082708</v>
      </c>
      <c r="AS32" s="130">
        <f t="shared" si="25"/>
        <v>135.1260902255639</v>
      </c>
      <c r="AT32" s="130">
        <f t="shared" si="25"/>
        <v>135.89954887218045</v>
      </c>
      <c r="AU32" s="130">
        <f t="shared" si="25"/>
        <v>137.10270676691729</v>
      </c>
      <c r="AV32" s="130">
        <f t="shared" si="25"/>
        <v>137.7042857142857</v>
      </c>
      <c r="AW32" s="130">
        <f t="shared" si="25"/>
        <v>138.79285714285714</v>
      </c>
      <c r="AX32" s="130">
        <f t="shared" si="25"/>
        <v>140.1678947368421</v>
      </c>
      <c r="AY32" s="130">
        <f t="shared" si="25"/>
        <v>141.54293233082706</v>
      </c>
      <c r="AZ32" s="130">
        <f t="shared" si="25"/>
        <v>142.88932330827069</v>
      </c>
      <c r="BA32" s="43">
        <f t="shared" si="23"/>
        <v>1221.7413398903279</v>
      </c>
    </row>
    <row r="33" spans="1:54" ht="16.5" thickBot="1">
      <c r="A33" s="29">
        <v>2</v>
      </c>
      <c r="B33" s="5" t="s">
        <v>90</v>
      </c>
      <c r="C33" s="130">
        <f t="shared" si="20"/>
        <v>60.959999999999994</v>
      </c>
      <c r="D33" s="130">
        <f t="shared" ref="D33:AI33" si="26">$C$29*(1+D21)</f>
        <v>63.109948567229985</v>
      </c>
      <c r="E33" s="130">
        <f t="shared" si="26"/>
        <v>65.307947598253278</v>
      </c>
      <c r="F33" s="130">
        <f t="shared" si="26"/>
        <v>67.582273381294968</v>
      </c>
      <c r="G33" s="130">
        <f t="shared" si="26"/>
        <v>69.947692307692307</v>
      </c>
      <c r="H33" s="130">
        <f t="shared" si="26"/>
        <v>72.39</v>
      </c>
      <c r="I33" s="130">
        <f t="shared" si="26"/>
        <v>74.904547339322733</v>
      </c>
      <c r="J33" s="130">
        <f t="shared" si="26"/>
        <v>77.513433652530779</v>
      </c>
      <c r="K33" s="130">
        <f t="shared" si="26"/>
        <v>80.212686868686873</v>
      </c>
      <c r="L33" s="130">
        <f t="shared" si="26"/>
        <v>83.06103585657371</v>
      </c>
      <c r="M33" s="130">
        <f t="shared" si="26"/>
        <v>85.918116415958139</v>
      </c>
      <c r="N33" s="130">
        <f t="shared" si="26"/>
        <v>88.926185567010307</v>
      </c>
      <c r="O33" s="130">
        <f t="shared" si="26"/>
        <v>92.039923809523813</v>
      </c>
      <c r="P33" s="130">
        <f t="shared" si="26"/>
        <v>95.254768460575733</v>
      </c>
      <c r="Q33" s="130">
        <f t="shared" si="26"/>
        <v>98.566415792720548</v>
      </c>
      <c r="R33" s="130">
        <f t="shared" si="26"/>
        <v>102.04496350364964</v>
      </c>
      <c r="S33" s="130">
        <f t="shared" si="26"/>
        <v>105.59338526063512</v>
      </c>
      <c r="T33" s="130">
        <f t="shared" si="26"/>
        <v>109.2815121086828</v>
      </c>
      <c r="U33" s="130">
        <f t="shared" si="26"/>
        <v>113.11506115317414</v>
      </c>
      <c r="V33" s="130">
        <f t="shared" si="26"/>
        <v>117.05300402067778</v>
      </c>
      <c r="W33" s="130">
        <f t="shared" si="26"/>
        <v>97.363308781869691</v>
      </c>
      <c r="X33" s="130">
        <f t="shared" si="26"/>
        <v>97.229497206703911</v>
      </c>
      <c r="Y33" s="130">
        <f t="shared" si="26"/>
        <v>103.16824696802647</v>
      </c>
      <c r="Z33" s="130">
        <f t="shared" si="26"/>
        <v>104.57392818280739</v>
      </c>
      <c r="AA33" s="130">
        <f t="shared" si="26"/>
        <v>105.55050483351235</v>
      </c>
      <c r="AB33" s="130">
        <f t="shared" si="26"/>
        <v>105.08004241781548</v>
      </c>
      <c r="AC33" s="130">
        <f t="shared" si="26"/>
        <v>108.64284816753927</v>
      </c>
      <c r="AD33" s="130">
        <f t="shared" si="26"/>
        <v>110.35807751937986</v>
      </c>
      <c r="AE33" s="130">
        <f t="shared" si="26"/>
        <v>111.40214395099541</v>
      </c>
      <c r="AF33" s="130">
        <f t="shared" si="26"/>
        <v>115.46432677760967</v>
      </c>
      <c r="AG33" s="130">
        <f t="shared" si="26"/>
        <v>119.42935724962632</v>
      </c>
      <c r="AH33" s="130">
        <f t="shared" si="26"/>
        <v>120.77943870014771</v>
      </c>
      <c r="AI33" s="130">
        <f t="shared" si="26"/>
        <v>120.85260700389105</v>
      </c>
      <c r="AJ33" s="130">
        <f t="shared" ref="AJ33:AZ33" si="27">$C$29*(1+AJ21)</f>
        <v>125.61276923076923</v>
      </c>
      <c r="AK33" s="130">
        <f t="shared" si="27"/>
        <v>128.49695817490493</v>
      </c>
      <c r="AL33" s="130">
        <f t="shared" si="27"/>
        <v>129.31082706766918</v>
      </c>
      <c r="AM33" s="130">
        <f t="shared" si="27"/>
        <v>128.82383458646618</v>
      </c>
      <c r="AN33" s="130">
        <f t="shared" si="27"/>
        <v>129.91240601503759</v>
      </c>
      <c r="AO33" s="130">
        <f t="shared" si="27"/>
        <v>133.17812030075189</v>
      </c>
      <c r="AP33" s="130">
        <f t="shared" si="27"/>
        <v>134.58180451127819</v>
      </c>
      <c r="AQ33" s="130">
        <f t="shared" si="27"/>
        <v>134.81097744360903</v>
      </c>
      <c r="AR33" s="130">
        <f t="shared" si="27"/>
        <v>136.3006015037594</v>
      </c>
      <c r="AS33" s="130">
        <f t="shared" si="27"/>
        <v>136.95947368421054</v>
      </c>
      <c r="AT33" s="130">
        <f t="shared" si="27"/>
        <v>138.0193984962406</v>
      </c>
      <c r="AU33" s="130">
        <f t="shared" si="27"/>
        <v>138.96473684210525</v>
      </c>
      <c r="AV33" s="130">
        <f t="shared" si="27"/>
        <v>139.7381954887218</v>
      </c>
      <c r="AW33" s="130">
        <f t="shared" si="27"/>
        <v>140.88406015037594</v>
      </c>
      <c r="AX33" s="130">
        <f t="shared" si="27"/>
        <v>143.29037593984964</v>
      </c>
      <c r="AY33" s="130">
        <f t="shared" si="27"/>
        <v>145.06646616541354</v>
      </c>
      <c r="AZ33" s="130">
        <f t="shared" si="27"/>
        <v>146.4415037593985</v>
      </c>
      <c r="BA33" s="43">
        <f t="shared" si="23"/>
        <v>1208.5872325062769</v>
      </c>
      <c r="BB33" s="36"/>
    </row>
    <row r="34" spans="1:54" ht="16.5" thickBot="1">
      <c r="A34" s="29">
        <v>4</v>
      </c>
      <c r="B34" s="5" t="s">
        <v>91</v>
      </c>
      <c r="C34" s="130">
        <f t="shared" si="20"/>
        <v>60.959999999999994</v>
      </c>
      <c r="D34" s="130">
        <f t="shared" ref="D34:AI34" si="28">$C$29*(1+D22)</f>
        <v>63.109948567229985</v>
      </c>
      <c r="E34" s="130">
        <f t="shared" si="28"/>
        <v>65.26358078602621</v>
      </c>
      <c r="F34" s="130">
        <f t="shared" si="28"/>
        <v>67.494561151079139</v>
      </c>
      <c r="G34" s="130">
        <f t="shared" si="28"/>
        <v>69.774017094017097</v>
      </c>
      <c r="H34" s="130">
        <f t="shared" si="28"/>
        <v>72.175955056179774</v>
      </c>
      <c r="I34" s="130">
        <f t="shared" si="28"/>
        <v>74.651776088458888</v>
      </c>
      <c r="J34" s="130">
        <f t="shared" si="28"/>
        <v>77.179863201094392</v>
      </c>
      <c r="K34" s="130">
        <f t="shared" si="28"/>
        <v>79.843232323232314</v>
      </c>
      <c r="L34" s="130">
        <f t="shared" si="28"/>
        <v>82.575298804780886</v>
      </c>
      <c r="M34" s="130">
        <f t="shared" si="28"/>
        <v>85.399816873773716</v>
      </c>
      <c r="N34" s="130">
        <f t="shared" si="28"/>
        <v>88.297731958762881</v>
      </c>
      <c r="O34" s="130">
        <f t="shared" si="28"/>
        <v>91.343238095238092</v>
      </c>
      <c r="P34" s="130">
        <f t="shared" si="28"/>
        <v>94.453667083854825</v>
      </c>
      <c r="Q34" s="130">
        <f t="shared" si="28"/>
        <v>97.701468229487986</v>
      </c>
      <c r="R34" s="130">
        <f t="shared" si="28"/>
        <v>101.04379562043795</v>
      </c>
      <c r="S34" s="130">
        <f t="shared" si="28"/>
        <v>104.49763930497303</v>
      </c>
      <c r="T34" s="130">
        <f t="shared" si="28"/>
        <v>108.05727111636149</v>
      </c>
      <c r="U34" s="130">
        <f t="shared" si="28"/>
        <v>111.76591729761212</v>
      </c>
      <c r="V34" s="130">
        <f t="shared" si="28"/>
        <v>115.58240091901207</v>
      </c>
      <c r="W34" s="130">
        <f t="shared" si="28"/>
        <v>94.151252124645907</v>
      </c>
      <c r="X34" s="130">
        <f t="shared" si="28"/>
        <v>95.11803351955308</v>
      </c>
      <c r="Y34" s="130">
        <f t="shared" si="28"/>
        <v>97.925821389195164</v>
      </c>
      <c r="Z34" s="130">
        <f t="shared" si="28"/>
        <v>100.49445048966268</v>
      </c>
      <c r="AA34" s="130">
        <f t="shared" si="28"/>
        <v>101.85099892588615</v>
      </c>
      <c r="AB34" s="130">
        <f t="shared" si="28"/>
        <v>101.58922587486744</v>
      </c>
      <c r="AC34" s="130">
        <f t="shared" si="28"/>
        <v>105.2916439790576</v>
      </c>
      <c r="AD34" s="130">
        <f t="shared" si="28"/>
        <v>107.14468217054264</v>
      </c>
      <c r="AE34" s="130">
        <f t="shared" si="28"/>
        <v>108.44594180704442</v>
      </c>
      <c r="AF34" s="130">
        <f t="shared" si="28"/>
        <v>112.42093797276854</v>
      </c>
      <c r="AG34" s="130">
        <f t="shared" si="28"/>
        <v>116.36161434977579</v>
      </c>
      <c r="AH34" s="130">
        <f t="shared" si="28"/>
        <v>117.74794682422453</v>
      </c>
      <c r="AI34" s="130">
        <f t="shared" si="28"/>
        <v>118.18412451361868</v>
      </c>
      <c r="AJ34" s="130">
        <f t="shared" ref="AJ34:AZ34" si="29">$C$29*(1+AJ22)</f>
        <v>123.8836153846154</v>
      </c>
      <c r="AK34" s="130">
        <f t="shared" si="29"/>
        <v>124.78836501901141</v>
      </c>
      <c r="AL34" s="130">
        <f t="shared" si="29"/>
        <v>126.64669172932332</v>
      </c>
      <c r="AM34" s="130">
        <f t="shared" si="29"/>
        <v>126.21699248120302</v>
      </c>
      <c r="AN34" s="130">
        <f t="shared" si="29"/>
        <v>127.2769172932331</v>
      </c>
      <c r="AO34" s="130">
        <f t="shared" si="29"/>
        <v>130.37075187969924</v>
      </c>
      <c r="AP34" s="130">
        <f t="shared" si="29"/>
        <v>131.54526315789474</v>
      </c>
      <c r="AQ34" s="130">
        <f t="shared" si="29"/>
        <v>132.63383458646618</v>
      </c>
      <c r="AR34" s="130">
        <f t="shared" si="29"/>
        <v>135.52714285714285</v>
      </c>
      <c r="AS34" s="130">
        <f t="shared" si="29"/>
        <v>137.67563909774435</v>
      </c>
      <c r="AT34" s="130">
        <f t="shared" si="29"/>
        <v>138.79285714285714</v>
      </c>
      <c r="AU34" s="130">
        <f t="shared" si="29"/>
        <v>140.68353383458646</v>
      </c>
      <c r="AV34" s="130">
        <f t="shared" si="29"/>
        <v>140.88406015037594</v>
      </c>
      <c r="AW34" s="130">
        <f t="shared" si="29"/>
        <v>142.2018045112782</v>
      </c>
      <c r="AX34" s="130">
        <f t="shared" si="29"/>
        <v>144.60812030075189</v>
      </c>
      <c r="AY34" s="130">
        <f t="shared" si="29"/>
        <v>146.64203007518796</v>
      </c>
      <c r="AZ34" s="130">
        <f t="shared" si="29"/>
        <v>148.33218045112784</v>
      </c>
      <c r="BA34" s="43">
        <f t="shared" si="23"/>
        <v>1195.7066689152891</v>
      </c>
    </row>
    <row r="35" spans="1:54" ht="16.5" thickBot="1">
      <c r="A35" s="29">
        <v>13</v>
      </c>
      <c r="B35" s="5" t="s">
        <v>92</v>
      </c>
      <c r="C35" s="130">
        <f t="shared" si="20"/>
        <v>60.959999999999994</v>
      </c>
      <c r="D35" s="130">
        <f t="shared" ref="D35:AI35" si="30">$C$29*(1+D23)</f>
        <v>63.109948567229985</v>
      </c>
      <c r="E35" s="130">
        <f t="shared" si="30"/>
        <v>65.618515283842797</v>
      </c>
      <c r="F35" s="130">
        <f t="shared" si="30"/>
        <v>68.196258992805753</v>
      </c>
      <c r="G35" s="130">
        <f t="shared" si="30"/>
        <v>70.902905982905978</v>
      </c>
      <c r="H35" s="130">
        <f t="shared" si="30"/>
        <v>73.759887640449449</v>
      </c>
      <c r="I35" s="130">
        <f t="shared" si="30"/>
        <v>76.673946095369729</v>
      </c>
      <c r="J35" s="130">
        <f t="shared" si="30"/>
        <v>79.723337893296858</v>
      </c>
      <c r="K35" s="130">
        <f t="shared" si="30"/>
        <v>82.8809696969697</v>
      </c>
      <c r="L35" s="130">
        <f t="shared" si="30"/>
        <v>86.177848605577694</v>
      </c>
      <c r="M35" s="130">
        <f t="shared" si="30"/>
        <v>89.586082406801836</v>
      </c>
      <c r="N35" s="130">
        <f t="shared" si="30"/>
        <v>93.168247422680409</v>
      </c>
      <c r="O35" s="130">
        <f t="shared" si="30"/>
        <v>96.878019047619034</v>
      </c>
      <c r="P35" s="130">
        <f t="shared" si="30"/>
        <v>100.74803504380476</v>
      </c>
      <c r="Q35" s="130">
        <f t="shared" si="30"/>
        <v>104.73386798272671</v>
      </c>
      <c r="R35" s="130">
        <f t="shared" si="30"/>
        <v>108.90481751824817</v>
      </c>
      <c r="S35" s="130">
        <f t="shared" si="30"/>
        <v>113.22708208508088</v>
      </c>
      <c r="T35" s="130">
        <f t="shared" si="30"/>
        <v>117.70717070289427</v>
      </c>
      <c r="U35" s="130">
        <f t="shared" si="30"/>
        <v>122.41705299941759</v>
      </c>
      <c r="V35" s="130">
        <f t="shared" si="30"/>
        <v>127.27719701321081</v>
      </c>
      <c r="W35" s="130">
        <f t="shared" si="30"/>
        <v>100.36813597733712</v>
      </c>
      <c r="X35" s="130">
        <f t="shared" si="30"/>
        <v>100.43074860335196</v>
      </c>
      <c r="Y35" s="130">
        <f t="shared" si="30"/>
        <v>101.75682469680264</v>
      </c>
      <c r="Z35" s="130">
        <f t="shared" si="30"/>
        <v>102.45127312295975</v>
      </c>
      <c r="AA35" s="130">
        <f t="shared" si="30"/>
        <v>102.76769065520946</v>
      </c>
      <c r="AB35" s="130">
        <f t="shared" si="30"/>
        <v>103.5932131495228</v>
      </c>
      <c r="AC35" s="130">
        <f t="shared" si="30"/>
        <v>103.69583246073299</v>
      </c>
      <c r="AD35" s="130">
        <f t="shared" si="30"/>
        <v>103.71075968992247</v>
      </c>
      <c r="AE35" s="130">
        <f t="shared" si="30"/>
        <v>106.45439509954059</v>
      </c>
      <c r="AF35" s="130">
        <f t="shared" si="30"/>
        <v>106.88750378214826</v>
      </c>
      <c r="AG35" s="130">
        <f t="shared" si="30"/>
        <v>108.85931240657698</v>
      </c>
      <c r="AH35" s="130">
        <f t="shared" si="30"/>
        <v>109.25376661742983</v>
      </c>
      <c r="AI35" s="130">
        <f t="shared" si="30"/>
        <v>111.09782101167315</v>
      </c>
      <c r="AJ35" s="130">
        <f t="shared" ref="AJ35:AZ35" si="31">$C$29*(1+AJ23)</f>
        <v>112.92253846153847</v>
      </c>
      <c r="AK35" s="130">
        <f t="shared" si="31"/>
        <v>116.15429657794677</v>
      </c>
      <c r="AL35" s="130">
        <f t="shared" si="31"/>
        <v>116.33390977443608</v>
      </c>
      <c r="AM35" s="130">
        <f t="shared" si="31"/>
        <v>115.9615037593985</v>
      </c>
      <c r="AN35" s="130">
        <f t="shared" si="31"/>
        <v>116.62037593984962</v>
      </c>
      <c r="AO35" s="130">
        <f t="shared" si="31"/>
        <v>119.19857142857143</v>
      </c>
      <c r="AP35" s="130">
        <f t="shared" si="31"/>
        <v>120.02932330827069</v>
      </c>
      <c r="AQ35" s="130">
        <f t="shared" si="31"/>
        <v>120.80278195488722</v>
      </c>
      <c r="AR35" s="130">
        <f t="shared" si="31"/>
        <v>123.35233082706768</v>
      </c>
      <c r="AS35" s="130">
        <f t="shared" si="31"/>
        <v>124.24037593984964</v>
      </c>
      <c r="AT35" s="130">
        <f t="shared" si="31"/>
        <v>123.66744360902258</v>
      </c>
      <c r="AU35" s="130">
        <f t="shared" si="31"/>
        <v>124.64142857142858</v>
      </c>
      <c r="AV35" s="130">
        <f t="shared" si="31"/>
        <v>124.58413533834586</v>
      </c>
      <c r="AW35" s="130">
        <f t="shared" si="31"/>
        <v>125.64406015037595</v>
      </c>
      <c r="AX35" s="130">
        <f t="shared" si="31"/>
        <v>126.96180451127819</v>
      </c>
      <c r="AY35" s="130">
        <f t="shared" si="31"/>
        <v>127.87849624060151</v>
      </c>
      <c r="AZ35" s="130">
        <f t="shared" si="31"/>
        <v>128.65195488721804</v>
      </c>
      <c r="BA35" s="43">
        <f t="shared" si="23"/>
        <v>1217.1284756523071</v>
      </c>
    </row>
    <row r="36" spans="1:54" ht="16.5" thickBot="1">
      <c r="A36" s="29">
        <v>12</v>
      </c>
      <c r="B36" s="5" t="s">
        <v>93</v>
      </c>
      <c r="C36" s="130">
        <f t="shared" si="20"/>
        <v>60.959999999999994</v>
      </c>
      <c r="D36" s="130">
        <f t="shared" ref="D36:AI36" si="32">$C$29*(1+D24)</f>
        <v>63.109948567229985</v>
      </c>
      <c r="E36" s="130">
        <f t="shared" si="32"/>
        <v>65.485414847161579</v>
      </c>
      <c r="F36" s="130">
        <f t="shared" si="32"/>
        <v>67.976978417266182</v>
      </c>
      <c r="G36" s="130">
        <f t="shared" si="32"/>
        <v>70.555555555555557</v>
      </c>
      <c r="H36" s="130">
        <f t="shared" si="32"/>
        <v>73.246179775280908</v>
      </c>
      <c r="I36" s="130">
        <f t="shared" si="32"/>
        <v>75.999889426399449</v>
      </c>
      <c r="J36" s="130">
        <f t="shared" si="32"/>
        <v>78.889411764705883</v>
      </c>
      <c r="K36" s="130">
        <f t="shared" si="32"/>
        <v>81.895757575757571</v>
      </c>
      <c r="L36" s="130">
        <f t="shared" si="32"/>
        <v>85.003984063745023</v>
      </c>
      <c r="M36" s="130">
        <f t="shared" si="32"/>
        <v>88.230529758011784</v>
      </c>
      <c r="N36" s="130">
        <f t="shared" si="32"/>
        <v>91.597113402061851</v>
      </c>
      <c r="O36" s="130">
        <f t="shared" si="32"/>
        <v>95.0976</v>
      </c>
      <c r="P36" s="130">
        <f t="shared" si="32"/>
        <v>98.688060075093858</v>
      </c>
      <c r="Q36" s="130">
        <f t="shared" si="32"/>
        <v>102.40227020357804</v>
      </c>
      <c r="R36" s="130">
        <f t="shared" si="32"/>
        <v>106.30919708029197</v>
      </c>
      <c r="S36" s="130">
        <f t="shared" si="32"/>
        <v>110.34161773517077</v>
      </c>
      <c r="T36" s="130">
        <f t="shared" si="32"/>
        <v>114.53854695806261</v>
      </c>
      <c r="U36" s="130">
        <f t="shared" si="32"/>
        <v>118.90217821782178</v>
      </c>
      <c r="V36" s="130">
        <f t="shared" si="32"/>
        <v>123.42561746122917</v>
      </c>
      <c r="W36" s="130">
        <f t="shared" si="32"/>
        <v>96.223546742209621</v>
      </c>
      <c r="X36" s="130">
        <f t="shared" si="32"/>
        <v>103.87039106145252</v>
      </c>
      <c r="Y36" s="130">
        <f t="shared" si="32"/>
        <v>106.19272326350607</v>
      </c>
      <c r="Z36" s="130">
        <f t="shared" si="32"/>
        <v>107.45941240478783</v>
      </c>
      <c r="AA36" s="130">
        <f t="shared" si="32"/>
        <v>107.48210526315789</v>
      </c>
      <c r="AB36" s="130">
        <f t="shared" si="32"/>
        <v>108.08602332979851</v>
      </c>
      <c r="AC36" s="130">
        <f t="shared" si="32"/>
        <v>107.90877486910995</v>
      </c>
      <c r="AD36" s="130">
        <f t="shared" si="32"/>
        <v>108.21581395348838</v>
      </c>
      <c r="AE36" s="130">
        <f t="shared" si="32"/>
        <v>108.53929555895867</v>
      </c>
      <c r="AF36" s="130">
        <f t="shared" si="32"/>
        <v>110.54571860816944</v>
      </c>
      <c r="AG36" s="130">
        <f t="shared" si="32"/>
        <v>112.68639760837071</v>
      </c>
      <c r="AH36" s="130">
        <f t="shared" si="32"/>
        <v>112.79550960118168</v>
      </c>
      <c r="AI36" s="130">
        <f t="shared" si="32"/>
        <v>113.67735408560311</v>
      </c>
      <c r="AJ36" s="130">
        <f t="shared" ref="AJ36:AZ36" si="33">$C$29*(1+AJ24)</f>
        <v>116.08776923076923</v>
      </c>
      <c r="AK36" s="130">
        <f t="shared" si="33"/>
        <v>119.0516349809886</v>
      </c>
      <c r="AL36" s="130">
        <f t="shared" si="33"/>
        <v>118.74022556390979</v>
      </c>
      <c r="AM36" s="130">
        <f t="shared" si="33"/>
        <v>118.08135338345865</v>
      </c>
      <c r="AN36" s="130">
        <f t="shared" si="33"/>
        <v>118.65428571428572</v>
      </c>
      <c r="AO36" s="130">
        <f t="shared" si="33"/>
        <v>120.91736842105263</v>
      </c>
      <c r="AP36" s="130">
        <f t="shared" si="33"/>
        <v>121.69082706766918</v>
      </c>
      <c r="AQ36" s="130">
        <f t="shared" si="33"/>
        <v>122.37834586466164</v>
      </c>
      <c r="AR36" s="130">
        <f t="shared" si="33"/>
        <v>124.49819548872181</v>
      </c>
      <c r="AS36" s="130">
        <f t="shared" si="33"/>
        <v>125.04248120300751</v>
      </c>
      <c r="AT36" s="130">
        <f t="shared" si="33"/>
        <v>125.50082706766918</v>
      </c>
      <c r="AU36" s="130">
        <f t="shared" si="33"/>
        <v>126.50345864661655</v>
      </c>
      <c r="AV36" s="130">
        <f t="shared" si="33"/>
        <v>125.95917293233083</v>
      </c>
      <c r="AW36" s="130">
        <f t="shared" si="33"/>
        <v>126.50345864661655</v>
      </c>
      <c r="AX36" s="130">
        <f t="shared" si="33"/>
        <v>127.39150375939849</v>
      </c>
      <c r="AY36" s="130">
        <f t="shared" si="33"/>
        <v>127.99308270676691</v>
      </c>
      <c r="AZ36" s="130">
        <f t="shared" si="33"/>
        <v>128.93842105263155</v>
      </c>
      <c r="BA36" s="43">
        <f t="shared" si="23"/>
        <v>1214.2617179287902</v>
      </c>
    </row>
    <row r="37" spans="1:54" ht="16.5" thickBot="1">
      <c r="A37" s="29">
        <v>6</v>
      </c>
      <c r="B37" s="5" t="s">
        <v>94</v>
      </c>
      <c r="C37" s="130">
        <f t="shared" si="20"/>
        <v>60.959999999999994</v>
      </c>
      <c r="D37" s="130">
        <f t="shared" ref="D37:AI37" si="34">$C$29*(1+D25)</f>
        <v>63.109948567229985</v>
      </c>
      <c r="E37" s="130">
        <f t="shared" si="34"/>
        <v>65.307947598253278</v>
      </c>
      <c r="F37" s="130">
        <f t="shared" si="34"/>
        <v>67.582273381294968</v>
      </c>
      <c r="G37" s="130">
        <f t="shared" si="34"/>
        <v>69.947692307692307</v>
      </c>
      <c r="H37" s="130">
        <f t="shared" si="34"/>
        <v>72.39</v>
      </c>
      <c r="I37" s="130">
        <f t="shared" si="34"/>
        <v>74.946675881133373</v>
      </c>
      <c r="J37" s="130">
        <f t="shared" si="34"/>
        <v>77.555129958960336</v>
      </c>
      <c r="K37" s="130">
        <f t="shared" si="34"/>
        <v>80.25373737373738</v>
      </c>
      <c r="L37" s="130">
        <f t="shared" si="34"/>
        <v>83.06103585657371</v>
      </c>
      <c r="M37" s="130">
        <f t="shared" si="34"/>
        <v>85.957985611510793</v>
      </c>
      <c r="N37" s="130">
        <f t="shared" si="34"/>
        <v>88.965463917525767</v>
      </c>
      <c r="O37" s="130">
        <f t="shared" si="34"/>
        <v>92.117333333333335</v>
      </c>
      <c r="P37" s="130">
        <f t="shared" si="34"/>
        <v>95.33106382978724</v>
      </c>
      <c r="Q37" s="130">
        <f t="shared" si="34"/>
        <v>98.64162862430598</v>
      </c>
      <c r="R37" s="130">
        <f t="shared" si="34"/>
        <v>102.11912408759125</v>
      </c>
      <c r="S37" s="130">
        <f t="shared" si="34"/>
        <v>105.66643499101258</v>
      </c>
      <c r="T37" s="130">
        <f t="shared" si="34"/>
        <v>109.38953337271116</v>
      </c>
      <c r="U37" s="130">
        <f t="shared" si="34"/>
        <v>113.2215725101922</v>
      </c>
      <c r="V37" s="130">
        <f t="shared" si="34"/>
        <v>117.15804709936818</v>
      </c>
      <c r="W37" s="130">
        <f t="shared" si="34"/>
        <v>95.118322946175638</v>
      </c>
      <c r="X37" s="130">
        <f t="shared" si="34"/>
        <v>95.935374301675978</v>
      </c>
      <c r="Y37" s="130">
        <f t="shared" si="34"/>
        <v>99.236427783902982</v>
      </c>
      <c r="Z37" s="130">
        <f t="shared" si="34"/>
        <v>102.08644178454843</v>
      </c>
      <c r="AA37" s="130">
        <f t="shared" si="34"/>
        <v>103.16055853920517</v>
      </c>
      <c r="AB37" s="130">
        <f t="shared" si="34"/>
        <v>104.82146341463415</v>
      </c>
      <c r="AC37" s="130">
        <f t="shared" si="34"/>
        <v>104.33415706806282</v>
      </c>
      <c r="AD37" s="130">
        <f t="shared" si="34"/>
        <v>107.96378294573644</v>
      </c>
      <c r="AE37" s="130">
        <f t="shared" si="34"/>
        <v>110.81090352220519</v>
      </c>
      <c r="AF37" s="130">
        <f t="shared" si="34"/>
        <v>112.23649016641453</v>
      </c>
      <c r="AG37" s="130">
        <f t="shared" si="34"/>
        <v>115.60227204783259</v>
      </c>
      <c r="AH37" s="130">
        <f t="shared" si="34"/>
        <v>117.77796159527327</v>
      </c>
      <c r="AI37" s="130">
        <f t="shared" si="34"/>
        <v>117.97657587548639</v>
      </c>
      <c r="AJ37" s="130">
        <f t="shared" ref="AJ37:AZ37" si="35">$C$29*(1+AJ25)</f>
        <v>122.85784615384615</v>
      </c>
      <c r="AK37" s="130">
        <f t="shared" si="35"/>
        <v>125.80243346007605</v>
      </c>
      <c r="AL37" s="130">
        <f t="shared" si="35"/>
        <v>126.70398496240603</v>
      </c>
      <c r="AM37" s="130">
        <f t="shared" si="35"/>
        <v>126.30293233082708</v>
      </c>
      <c r="AN37" s="130">
        <f t="shared" si="35"/>
        <v>127.39150375939849</v>
      </c>
      <c r="AO37" s="130">
        <f t="shared" si="35"/>
        <v>130.68586466165414</v>
      </c>
      <c r="AP37" s="130">
        <f t="shared" si="35"/>
        <v>131.86037593984963</v>
      </c>
      <c r="AQ37" s="130">
        <f t="shared" si="35"/>
        <v>133.12082706766918</v>
      </c>
      <c r="AR37" s="130">
        <f t="shared" si="35"/>
        <v>135.78496240601504</v>
      </c>
      <c r="AS37" s="130">
        <f t="shared" si="35"/>
        <v>136.8448872180451</v>
      </c>
      <c r="AT37" s="130">
        <f t="shared" si="35"/>
        <v>138.13398496240603</v>
      </c>
      <c r="AU37" s="130">
        <f t="shared" si="35"/>
        <v>140.05330827067669</v>
      </c>
      <c r="AV37" s="130">
        <f t="shared" si="35"/>
        <v>140.22518796992483</v>
      </c>
      <c r="AW37" s="130">
        <f t="shared" si="35"/>
        <v>141.456992481203</v>
      </c>
      <c r="AX37" s="130">
        <f t="shared" si="35"/>
        <v>143.14714285714285</v>
      </c>
      <c r="AY37" s="130">
        <f t="shared" si="35"/>
        <v>144.55082706766919</v>
      </c>
      <c r="AZ37" s="130">
        <f t="shared" si="35"/>
        <v>148.103007518797</v>
      </c>
      <c r="BA37" s="43">
        <f t="shared" si="23"/>
        <v>1202.1665262454853</v>
      </c>
    </row>
    <row r="38" spans="1:54" ht="15.75">
      <c r="A38" s="28">
        <v>14</v>
      </c>
      <c r="B38" s="15" t="s">
        <v>113</v>
      </c>
      <c r="C38" s="130">
        <f t="shared" si="20"/>
        <v>60.959999999999994</v>
      </c>
      <c r="D38" s="130">
        <f t="shared" ref="D38:AI38" si="36">$C$29*(1+D26)</f>
        <v>63.109948567229985</v>
      </c>
      <c r="E38" s="130">
        <f t="shared" si="36"/>
        <v>65.574148471615729</v>
      </c>
      <c r="F38" s="130">
        <f t="shared" si="36"/>
        <v>68.152402877697838</v>
      </c>
      <c r="G38" s="130">
        <f t="shared" si="36"/>
        <v>70.859487179487189</v>
      </c>
      <c r="H38" s="130">
        <f t="shared" si="36"/>
        <v>73.674269662921347</v>
      </c>
      <c r="I38" s="130">
        <f t="shared" si="36"/>
        <v>76.547560469937793</v>
      </c>
      <c r="J38" s="130">
        <f t="shared" si="36"/>
        <v>79.5982489740082</v>
      </c>
      <c r="K38" s="130">
        <f t="shared" si="36"/>
        <v>82.716767676767674</v>
      </c>
      <c r="L38" s="130">
        <f t="shared" si="36"/>
        <v>86.01593625498009</v>
      </c>
      <c r="M38" s="130">
        <f t="shared" si="36"/>
        <v>89.386736429038592</v>
      </c>
      <c r="N38" s="130">
        <f t="shared" si="36"/>
        <v>92.932577319587622</v>
      </c>
      <c r="O38" s="130">
        <f t="shared" si="36"/>
        <v>96.607085714285716</v>
      </c>
      <c r="P38" s="130">
        <f t="shared" si="36"/>
        <v>100.40470588235294</v>
      </c>
      <c r="Q38" s="130">
        <f t="shared" si="36"/>
        <v>104.3578038247995</v>
      </c>
      <c r="R38" s="130">
        <f t="shared" si="36"/>
        <v>108.49693430656934</v>
      </c>
      <c r="S38" s="130">
        <f t="shared" si="36"/>
        <v>112.75225883762732</v>
      </c>
      <c r="T38" s="130">
        <f t="shared" si="36"/>
        <v>117.20307147076196</v>
      </c>
      <c r="U38" s="130">
        <f t="shared" si="36"/>
        <v>121.84899242865463</v>
      </c>
      <c r="V38" s="130">
        <f t="shared" si="36"/>
        <v>126.64693854106834</v>
      </c>
      <c r="W38" s="130">
        <f t="shared" si="36"/>
        <v>97.466923512747869</v>
      </c>
      <c r="X38" s="130">
        <f t="shared" si="36"/>
        <v>97.604111731843574</v>
      </c>
      <c r="Y38" s="130">
        <f t="shared" si="36"/>
        <v>98.698743109151039</v>
      </c>
      <c r="Z38" s="130">
        <f t="shared" si="36"/>
        <v>99.333623503808496</v>
      </c>
      <c r="AA38" s="130">
        <f t="shared" si="36"/>
        <v>100.60691729323308</v>
      </c>
      <c r="AB38" s="130">
        <f t="shared" si="36"/>
        <v>101.68619300106045</v>
      </c>
      <c r="AC38" s="130">
        <f t="shared" si="36"/>
        <v>101.65319371727749</v>
      </c>
      <c r="AD38" s="130">
        <f t="shared" si="36"/>
        <v>102.23007751937986</v>
      </c>
      <c r="AE38" s="130">
        <f t="shared" si="36"/>
        <v>102.81359877488514</v>
      </c>
      <c r="AF38" s="130">
        <f t="shared" si="36"/>
        <v>104.92006051437217</v>
      </c>
      <c r="AG38" s="130">
        <f t="shared" si="36"/>
        <v>107.31025411061285</v>
      </c>
      <c r="AH38" s="130">
        <f t="shared" si="36"/>
        <v>107.57293943870016</v>
      </c>
      <c r="AI38" s="130">
        <f t="shared" si="36"/>
        <v>108.66653696498054</v>
      </c>
      <c r="AJ38" s="130">
        <f t="shared" ref="AJ38:AZ38" si="37">$C$29*(1+AJ26)</f>
        <v>111.13476923076924</v>
      </c>
      <c r="AK38" s="130">
        <f t="shared" si="37"/>
        <v>114.38692015209125</v>
      </c>
      <c r="AL38" s="130">
        <f t="shared" si="37"/>
        <v>114.47187969924812</v>
      </c>
      <c r="AM38" s="130">
        <f t="shared" si="37"/>
        <v>114.01353383458647</v>
      </c>
      <c r="AN38" s="130">
        <f t="shared" si="37"/>
        <v>114.55781954887217</v>
      </c>
      <c r="AO38" s="130">
        <f t="shared" si="37"/>
        <v>117.33654135338345</v>
      </c>
      <c r="AP38" s="130">
        <f t="shared" si="37"/>
        <v>118.28187969924812</v>
      </c>
      <c r="AQ38" s="130">
        <f t="shared" si="37"/>
        <v>119.02669172932332</v>
      </c>
      <c r="AR38" s="130">
        <f t="shared" si="37"/>
        <v>121.34706766917293</v>
      </c>
      <c r="AS38" s="130">
        <f t="shared" si="37"/>
        <v>122.00593984962406</v>
      </c>
      <c r="AT38" s="130">
        <f t="shared" si="37"/>
        <v>121.92</v>
      </c>
      <c r="AU38" s="130">
        <f t="shared" si="37"/>
        <v>122.97992481203008</v>
      </c>
      <c r="AV38" s="130">
        <f t="shared" si="37"/>
        <v>122.37834586466164</v>
      </c>
      <c r="AW38" s="130">
        <f t="shared" si="37"/>
        <v>123.12315789473682</v>
      </c>
      <c r="AX38" s="130">
        <f t="shared" si="37"/>
        <v>124.18308270676691</v>
      </c>
      <c r="AY38" s="130">
        <f t="shared" si="37"/>
        <v>124.78466165413535</v>
      </c>
      <c r="AZ38" s="130">
        <f t="shared" si="37"/>
        <v>125.58676691729323</v>
      </c>
      <c r="BA38" s="43">
        <f>NPV($BA$2,C38:AZ38)</f>
        <v>1208.0134692165504</v>
      </c>
    </row>
    <row r="39" spans="1:54">
      <c r="V39" s="50"/>
      <c r="AZ39" s="125" t="s">
        <v>224</v>
      </c>
    </row>
    <row r="40" spans="1:54" ht="15.75" customHeight="1">
      <c r="V40" s="50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27"/>
  <sheetViews>
    <sheetView topLeftCell="A115" workbookViewId="0">
      <selection activeCell="A133" sqref="A133"/>
    </sheetView>
  </sheetViews>
  <sheetFormatPr defaultRowHeight="15"/>
  <cols>
    <col min="1" max="1" width="39.28515625" style="57" customWidth="1"/>
    <col min="2" max="2" width="29.7109375" customWidth="1"/>
  </cols>
  <sheetData>
    <row r="1" spans="1:22" s="47" customFormat="1">
      <c r="A1" s="57"/>
    </row>
    <row r="2" spans="1:22" s="47" customFormat="1">
      <c r="A2" s="57" t="s">
        <v>284</v>
      </c>
      <c r="I2" s="47" t="s">
        <v>230</v>
      </c>
    </row>
    <row r="3" spans="1:22" s="47" customFormat="1">
      <c r="A3" s="57"/>
      <c r="V3" s="47" t="s">
        <v>285</v>
      </c>
    </row>
    <row r="4" spans="1:22" s="47" customFormat="1">
      <c r="A4" s="57"/>
    </row>
    <row r="5" spans="1:22" s="47" customFormat="1">
      <c r="A5" s="57"/>
    </row>
    <row r="6" spans="1:22" s="47" customFormat="1">
      <c r="A6" s="57"/>
    </row>
    <row r="7" spans="1:22" s="47" customFormat="1">
      <c r="A7" s="57"/>
    </row>
    <row r="8" spans="1:22" s="47" customFormat="1">
      <c r="A8" s="57"/>
    </row>
    <row r="9" spans="1:22" s="47" customFormat="1">
      <c r="A9" s="57"/>
    </row>
    <row r="10" spans="1:22" s="47" customFormat="1">
      <c r="A10" s="57"/>
    </row>
    <row r="11" spans="1:22" s="47" customFormat="1">
      <c r="A11" s="57"/>
    </row>
    <row r="12" spans="1:22" s="47" customFormat="1">
      <c r="A12" s="57"/>
    </row>
    <row r="13" spans="1:22" s="47" customFormat="1">
      <c r="A13" s="57"/>
    </row>
    <row r="14" spans="1:22" s="47" customFormat="1">
      <c r="A14" s="57"/>
    </row>
    <row r="15" spans="1:22" s="47" customFormat="1">
      <c r="A15" s="57"/>
    </row>
    <row r="16" spans="1:22" s="47" customFormat="1">
      <c r="A16" s="57"/>
    </row>
    <row r="17" spans="1:52" s="47" customFormat="1">
      <c r="A17" s="57"/>
    </row>
    <row r="18" spans="1:52" s="47" customFormat="1">
      <c r="A18" s="57"/>
    </row>
    <row r="19" spans="1:52" s="47" customFormat="1">
      <c r="A19" s="57"/>
    </row>
    <row r="20" spans="1:52" s="47" customFormat="1">
      <c r="A20" s="57"/>
    </row>
    <row r="21" spans="1:52" s="47" customFormat="1">
      <c r="A21" s="57"/>
    </row>
    <row r="22" spans="1:52" s="47" customFormat="1">
      <c r="A22" s="57"/>
    </row>
    <row r="23" spans="1:52">
      <c r="A23" s="57" t="s">
        <v>96</v>
      </c>
      <c r="C23" s="23">
        <v>2013</v>
      </c>
      <c r="D23" s="23">
        <v>2014</v>
      </c>
      <c r="E23" s="23">
        <v>2015</v>
      </c>
      <c r="F23" s="23">
        <v>2016</v>
      </c>
      <c r="G23" s="23">
        <v>2017</v>
      </c>
      <c r="H23" s="23">
        <v>2018</v>
      </c>
      <c r="I23" s="23">
        <v>2019</v>
      </c>
      <c r="J23" s="23">
        <v>2020</v>
      </c>
      <c r="K23" s="23">
        <v>2021</v>
      </c>
      <c r="L23" s="23">
        <v>2022</v>
      </c>
      <c r="M23" s="23">
        <v>2023</v>
      </c>
      <c r="N23" s="23">
        <v>2024</v>
      </c>
      <c r="O23" s="23">
        <v>2025</v>
      </c>
      <c r="P23" s="23">
        <v>2026</v>
      </c>
      <c r="Q23" s="23">
        <v>2027</v>
      </c>
      <c r="R23" s="23">
        <v>2028</v>
      </c>
      <c r="S23" s="23">
        <v>2029</v>
      </c>
      <c r="T23" s="23">
        <v>2030</v>
      </c>
      <c r="U23" s="23">
        <v>2031</v>
      </c>
      <c r="V23" s="23">
        <v>2032</v>
      </c>
      <c r="W23" s="23">
        <v>2033</v>
      </c>
      <c r="X23" s="23">
        <v>2034</v>
      </c>
      <c r="Y23" s="23">
        <v>2035</v>
      </c>
      <c r="Z23" s="23">
        <v>2036</v>
      </c>
      <c r="AA23" s="23">
        <v>2037</v>
      </c>
      <c r="AB23" s="11">
        <v>2038</v>
      </c>
      <c r="AC23" s="11">
        <v>2039</v>
      </c>
      <c r="AD23" s="11">
        <v>2040</v>
      </c>
      <c r="AE23" s="11">
        <v>2041</v>
      </c>
      <c r="AF23" s="11">
        <v>2042</v>
      </c>
      <c r="AG23" s="11">
        <v>2043</v>
      </c>
      <c r="AH23" s="11">
        <v>2044</v>
      </c>
      <c r="AI23" s="11">
        <v>2045</v>
      </c>
      <c r="AJ23" s="11">
        <v>2046</v>
      </c>
      <c r="AK23" s="11">
        <v>2047</v>
      </c>
      <c r="AL23" s="11">
        <v>2048</v>
      </c>
      <c r="AM23" s="11">
        <v>2049</v>
      </c>
      <c r="AN23" s="11">
        <v>2050</v>
      </c>
      <c r="AO23" s="11">
        <v>2051</v>
      </c>
      <c r="AP23" s="11">
        <v>2052</v>
      </c>
      <c r="AQ23" s="11">
        <v>2053</v>
      </c>
      <c r="AR23" s="11">
        <v>2054</v>
      </c>
      <c r="AS23" s="11">
        <v>2055</v>
      </c>
      <c r="AT23" s="11">
        <v>2056</v>
      </c>
      <c r="AU23" s="11">
        <v>2057</v>
      </c>
      <c r="AV23" s="11">
        <v>2058</v>
      </c>
      <c r="AW23" s="11">
        <v>2059</v>
      </c>
      <c r="AX23" s="11">
        <v>2060</v>
      </c>
      <c r="AY23" s="11">
        <v>2061</v>
      </c>
      <c r="AZ23" s="11">
        <v>2062</v>
      </c>
    </row>
    <row r="24" spans="1:52">
      <c r="A24" s="168" t="s">
        <v>396</v>
      </c>
      <c r="B24" t="str">
        <f t="shared" ref="B24:AG24" si="0">B140</f>
        <v>Operating and Administrative</v>
      </c>
      <c r="C24" s="47">
        <f t="shared" si="0"/>
        <v>455</v>
      </c>
      <c r="D24" s="47">
        <f t="shared" si="0"/>
        <v>471</v>
      </c>
      <c r="E24" s="47">
        <f t="shared" si="0"/>
        <v>546</v>
      </c>
      <c r="F24" s="47">
        <f t="shared" si="0"/>
        <v>559</v>
      </c>
      <c r="G24" s="47">
        <f t="shared" si="0"/>
        <v>570</v>
      </c>
      <c r="H24" s="47">
        <f t="shared" si="0"/>
        <v>593</v>
      </c>
      <c r="I24" s="47">
        <f t="shared" si="0"/>
        <v>605</v>
      </c>
      <c r="J24" s="47">
        <f t="shared" si="0"/>
        <v>621</v>
      </c>
      <c r="K24" s="47">
        <f t="shared" si="0"/>
        <v>678</v>
      </c>
      <c r="L24" s="47">
        <f t="shared" si="0"/>
        <v>690</v>
      </c>
      <c r="M24" s="47">
        <f t="shared" si="0"/>
        <v>703</v>
      </c>
      <c r="N24" s="47">
        <f t="shared" si="0"/>
        <v>716</v>
      </c>
      <c r="O24" s="47">
        <f t="shared" si="0"/>
        <v>730</v>
      </c>
      <c r="P24" s="47">
        <f t="shared" si="0"/>
        <v>760</v>
      </c>
      <c r="Q24" s="47">
        <f t="shared" si="0"/>
        <v>773</v>
      </c>
      <c r="R24" s="47">
        <f t="shared" si="0"/>
        <v>788</v>
      </c>
      <c r="S24" s="47">
        <f t="shared" si="0"/>
        <v>804</v>
      </c>
      <c r="T24" s="47">
        <f t="shared" si="0"/>
        <v>817</v>
      </c>
      <c r="U24" s="47">
        <f t="shared" si="0"/>
        <v>832</v>
      </c>
      <c r="V24" s="47">
        <f t="shared" si="0"/>
        <v>849</v>
      </c>
      <c r="W24" s="47">
        <f t="shared" si="0"/>
        <v>866</v>
      </c>
      <c r="X24" s="47">
        <f t="shared" si="0"/>
        <v>887</v>
      </c>
      <c r="Y24" s="47">
        <f t="shared" si="0"/>
        <v>906</v>
      </c>
      <c r="Z24" s="47">
        <f t="shared" si="0"/>
        <v>924</v>
      </c>
      <c r="AA24" s="47">
        <f t="shared" si="0"/>
        <v>945</v>
      </c>
      <c r="AB24" s="47">
        <f t="shared" si="0"/>
        <v>966</v>
      </c>
      <c r="AC24" s="47">
        <f t="shared" si="0"/>
        <v>987</v>
      </c>
      <c r="AD24" s="47">
        <f t="shared" si="0"/>
        <v>1010</v>
      </c>
      <c r="AE24" s="47">
        <f t="shared" si="0"/>
        <v>1032</v>
      </c>
      <c r="AF24" s="47">
        <f t="shared" si="0"/>
        <v>1062</v>
      </c>
      <c r="AG24" s="47">
        <f t="shared" si="0"/>
        <v>1087</v>
      </c>
      <c r="AH24" s="47">
        <f t="shared" ref="AH24:AZ24" si="1">AH140</f>
        <v>1113</v>
      </c>
      <c r="AI24" s="47">
        <f t="shared" si="1"/>
        <v>1146</v>
      </c>
      <c r="AJ24" s="47">
        <f t="shared" si="1"/>
        <v>1174</v>
      </c>
      <c r="AK24" s="47">
        <f t="shared" si="1"/>
        <v>1210</v>
      </c>
      <c r="AL24" s="47">
        <f t="shared" si="1"/>
        <v>1240</v>
      </c>
      <c r="AM24" s="47">
        <f t="shared" si="1"/>
        <v>1269</v>
      </c>
      <c r="AN24" s="47">
        <f t="shared" si="1"/>
        <v>1300</v>
      </c>
      <c r="AO24" s="47">
        <f t="shared" si="1"/>
        <v>1331</v>
      </c>
      <c r="AP24" s="47">
        <f t="shared" si="1"/>
        <v>1364</v>
      </c>
      <c r="AQ24" s="47">
        <f t="shared" si="1"/>
        <v>1385</v>
      </c>
      <c r="AR24" s="47">
        <f t="shared" si="1"/>
        <v>1418</v>
      </c>
      <c r="AS24" s="47">
        <f t="shared" si="1"/>
        <v>1439</v>
      </c>
      <c r="AT24" s="47">
        <f t="shared" si="1"/>
        <v>1460</v>
      </c>
      <c r="AU24" s="47">
        <f t="shared" si="1"/>
        <v>1482</v>
      </c>
      <c r="AV24" s="47">
        <f t="shared" si="1"/>
        <v>1504</v>
      </c>
      <c r="AW24" s="47">
        <f t="shared" si="1"/>
        <v>1526</v>
      </c>
      <c r="AX24" s="47">
        <f t="shared" si="1"/>
        <v>1549</v>
      </c>
      <c r="AY24" s="47">
        <f t="shared" si="1"/>
        <v>1564</v>
      </c>
      <c r="AZ24" s="47">
        <f t="shared" si="1"/>
        <v>1588</v>
      </c>
    </row>
    <row r="25" spans="1:52">
      <c r="B25" t="str">
        <f t="shared" ref="B25:AG25" si="2">B150</f>
        <v>Finance Expense</v>
      </c>
      <c r="C25" s="47">
        <f t="shared" si="2"/>
        <v>452</v>
      </c>
      <c r="D25" s="47">
        <f t="shared" si="2"/>
        <v>442</v>
      </c>
      <c r="E25" s="47">
        <f t="shared" si="2"/>
        <v>491</v>
      </c>
      <c r="F25" s="47">
        <f t="shared" si="2"/>
        <v>519</v>
      </c>
      <c r="G25" s="47">
        <f t="shared" si="2"/>
        <v>577</v>
      </c>
      <c r="H25" s="47">
        <f t="shared" si="2"/>
        <v>658</v>
      </c>
      <c r="I25" s="47">
        <f t="shared" si="2"/>
        <v>774</v>
      </c>
      <c r="J25" s="47">
        <f t="shared" si="2"/>
        <v>783</v>
      </c>
      <c r="K25" s="47">
        <f t="shared" si="2"/>
        <v>989</v>
      </c>
      <c r="L25" s="47">
        <f t="shared" si="2"/>
        <v>1083</v>
      </c>
      <c r="M25" s="47">
        <f t="shared" si="2"/>
        <v>1075</v>
      </c>
      <c r="N25" s="47">
        <f t="shared" si="2"/>
        <v>1083</v>
      </c>
      <c r="O25" s="47">
        <f t="shared" si="2"/>
        <v>1077</v>
      </c>
      <c r="P25" s="47">
        <f t="shared" si="2"/>
        <v>1182</v>
      </c>
      <c r="Q25" s="47">
        <f t="shared" si="2"/>
        <v>1403</v>
      </c>
      <c r="R25" s="47">
        <f t="shared" si="2"/>
        <v>1584</v>
      </c>
      <c r="S25" s="47">
        <f t="shared" si="2"/>
        <v>1553</v>
      </c>
      <c r="T25" s="47">
        <f t="shared" si="2"/>
        <v>1515</v>
      </c>
      <c r="U25" s="47">
        <f t="shared" si="2"/>
        <v>1523</v>
      </c>
      <c r="V25" s="47">
        <f t="shared" si="2"/>
        <v>1459</v>
      </c>
      <c r="W25" s="47">
        <f t="shared" si="2"/>
        <v>1413</v>
      </c>
      <c r="X25" s="47">
        <f t="shared" si="2"/>
        <v>1407</v>
      </c>
      <c r="Y25" s="47">
        <f t="shared" si="2"/>
        <v>1412</v>
      </c>
      <c r="Z25" s="47">
        <f t="shared" si="2"/>
        <v>1408</v>
      </c>
      <c r="AA25" s="47">
        <f t="shared" si="2"/>
        <v>1394</v>
      </c>
      <c r="AB25" s="47">
        <f t="shared" si="2"/>
        <v>1375</v>
      </c>
      <c r="AC25" s="47">
        <f t="shared" si="2"/>
        <v>1355</v>
      </c>
      <c r="AD25" s="47">
        <f t="shared" si="2"/>
        <v>1339</v>
      </c>
      <c r="AE25" s="47">
        <f t="shared" si="2"/>
        <v>1347</v>
      </c>
      <c r="AF25" s="47">
        <f t="shared" si="2"/>
        <v>1355</v>
      </c>
      <c r="AG25" s="47">
        <f t="shared" si="2"/>
        <v>1347</v>
      </c>
      <c r="AH25" s="47">
        <f t="shared" ref="AH25:AZ25" si="3">AH150</f>
        <v>1333</v>
      </c>
      <c r="AI25" s="47">
        <f t="shared" si="3"/>
        <v>1333</v>
      </c>
      <c r="AJ25" s="47">
        <f t="shared" si="3"/>
        <v>1321</v>
      </c>
      <c r="AK25" s="47">
        <f t="shared" si="3"/>
        <v>1360</v>
      </c>
      <c r="AL25" s="47">
        <f t="shared" si="3"/>
        <v>1326</v>
      </c>
      <c r="AM25" s="47">
        <f t="shared" si="3"/>
        <v>1311</v>
      </c>
      <c r="AN25" s="47">
        <f t="shared" si="3"/>
        <v>1291</v>
      </c>
      <c r="AO25" s="47">
        <f t="shared" si="3"/>
        <v>1274</v>
      </c>
      <c r="AP25" s="47">
        <f t="shared" si="3"/>
        <v>1254</v>
      </c>
      <c r="AQ25" s="47">
        <f t="shared" si="3"/>
        <v>1246</v>
      </c>
      <c r="AR25" s="47">
        <f t="shared" si="3"/>
        <v>1222</v>
      </c>
      <c r="AS25" s="47">
        <f t="shared" si="3"/>
        <v>1195</v>
      </c>
      <c r="AT25" s="47">
        <f t="shared" si="3"/>
        <v>1148</v>
      </c>
      <c r="AU25" s="47">
        <f t="shared" si="3"/>
        <v>1129</v>
      </c>
      <c r="AV25" s="47">
        <f t="shared" si="3"/>
        <v>1077</v>
      </c>
      <c r="AW25" s="47">
        <f t="shared" si="3"/>
        <v>1049</v>
      </c>
      <c r="AX25" s="47">
        <f t="shared" si="3"/>
        <v>1025</v>
      </c>
      <c r="AY25" s="47">
        <f t="shared" si="3"/>
        <v>995</v>
      </c>
      <c r="AZ25" s="47">
        <f t="shared" si="3"/>
        <v>963</v>
      </c>
    </row>
    <row r="26" spans="1:52">
      <c r="B26" t="str">
        <f t="shared" ref="B26:AG26" si="4">B161</f>
        <v>Depreciation and Amortization</v>
      </c>
      <c r="C26" s="47">
        <f t="shared" si="4"/>
        <v>399</v>
      </c>
      <c r="D26" s="47">
        <f t="shared" si="4"/>
        <v>430</v>
      </c>
      <c r="E26" s="47">
        <f t="shared" si="4"/>
        <v>372</v>
      </c>
      <c r="F26" s="47">
        <f t="shared" si="4"/>
        <v>391</v>
      </c>
      <c r="G26" s="47">
        <f t="shared" si="4"/>
        <v>400</v>
      </c>
      <c r="H26" s="47">
        <f t="shared" si="4"/>
        <v>422</v>
      </c>
      <c r="I26" s="47">
        <f t="shared" si="4"/>
        <v>458</v>
      </c>
      <c r="J26" s="47">
        <f t="shared" si="4"/>
        <v>461</v>
      </c>
      <c r="K26" s="47">
        <f t="shared" si="4"/>
        <v>518</v>
      </c>
      <c r="L26" s="47">
        <f t="shared" si="4"/>
        <v>553</v>
      </c>
      <c r="M26" s="47">
        <f t="shared" si="4"/>
        <v>559</v>
      </c>
      <c r="N26" s="47">
        <f t="shared" si="4"/>
        <v>558</v>
      </c>
      <c r="O26" s="47">
        <f t="shared" si="4"/>
        <v>561</v>
      </c>
      <c r="P26" s="47">
        <f t="shared" si="4"/>
        <v>600</v>
      </c>
      <c r="Q26" s="47">
        <f t="shared" si="4"/>
        <v>668</v>
      </c>
      <c r="R26" s="47">
        <f t="shared" si="4"/>
        <v>721</v>
      </c>
      <c r="S26" s="47">
        <f t="shared" si="4"/>
        <v>724</v>
      </c>
      <c r="T26" s="47">
        <f t="shared" si="4"/>
        <v>732</v>
      </c>
      <c r="U26" s="47">
        <f t="shared" si="4"/>
        <v>758</v>
      </c>
      <c r="V26" s="47">
        <f t="shared" si="4"/>
        <v>766</v>
      </c>
      <c r="W26" s="47">
        <f t="shared" si="4"/>
        <v>764</v>
      </c>
      <c r="X26" s="47">
        <f t="shared" si="4"/>
        <v>768</v>
      </c>
      <c r="Y26" s="47">
        <f t="shared" si="4"/>
        <v>792</v>
      </c>
      <c r="Z26" s="47">
        <f t="shared" si="4"/>
        <v>796</v>
      </c>
      <c r="AA26" s="47">
        <f t="shared" si="4"/>
        <v>802</v>
      </c>
      <c r="AB26" s="47">
        <f t="shared" si="4"/>
        <v>834</v>
      </c>
      <c r="AC26" s="47">
        <f t="shared" si="4"/>
        <v>838</v>
      </c>
      <c r="AD26" s="47">
        <f t="shared" si="4"/>
        <v>844</v>
      </c>
      <c r="AE26" s="47">
        <f t="shared" si="4"/>
        <v>857</v>
      </c>
      <c r="AF26" s="47">
        <f t="shared" si="4"/>
        <v>875</v>
      </c>
      <c r="AG26" s="47">
        <f t="shared" si="4"/>
        <v>943</v>
      </c>
      <c r="AH26" s="47">
        <f t="shared" ref="AH26:AZ26" si="5">AH161</f>
        <v>952</v>
      </c>
      <c r="AI26" s="47">
        <f t="shared" si="5"/>
        <v>971</v>
      </c>
      <c r="AJ26" s="47">
        <f t="shared" si="5"/>
        <v>1015</v>
      </c>
      <c r="AK26" s="47">
        <f t="shared" si="5"/>
        <v>1045</v>
      </c>
      <c r="AL26" s="47">
        <f t="shared" si="5"/>
        <v>1061</v>
      </c>
      <c r="AM26" s="47">
        <f t="shared" si="5"/>
        <v>1084</v>
      </c>
      <c r="AN26" s="47">
        <f t="shared" si="5"/>
        <v>1099</v>
      </c>
      <c r="AO26" s="47">
        <f t="shared" si="5"/>
        <v>1184</v>
      </c>
      <c r="AP26" s="47">
        <f t="shared" si="5"/>
        <v>1210</v>
      </c>
      <c r="AQ26" s="47">
        <f t="shared" si="5"/>
        <v>1228</v>
      </c>
      <c r="AR26" s="47">
        <f t="shared" si="5"/>
        <v>1305</v>
      </c>
      <c r="AS26" s="47">
        <f t="shared" si="5"/>
        <v>1343</v>
      </c>
      <c r="AT26" s="47">
        <f t="shared" si="5"/>
        <v>1377</v>
      </c>
      <c r="AU26" s="47">
        <f t="shared" si="5"/>
        <v>1420</v>
      </c>
      <c r="AV26" s="47">
        <f t="shared" si="5"/>
        <v>1441</v>
      </c>
      <c r="AW26" s="47">
        <f t="shared" si="5"/>
        <v>1479</v>
      </c>
      <c r="AX26" s="47">
        <f t="shared" si="5"/>
        <v>1525</v>
      </c>
      <c r="AY26" s="47">
        <f t="shared" si="5"/>
        <v>1569</v>
      </c>
      <c r="AZ26" s="47">
        <f t="shared" si="5"/>
        <v>1611</v>
      </c>
    </row>
    <row r="27" spans="1:52">
      <c r="B27" t="str">
        <f t="shared" ref="B27:AG27" si="6">B171</f>
        <v>Water Rentals and Assessments</v>
      </c>
      <c r="C27" s="47">
        <f t="shared" si="6"/>
        <v>117</v>
      </c>
      <c r="D27" s="47">
        <f t="shared" si="6"/>
        <v>116</v>
      </c>
      <c r="E27" s="47">
        <f t="shared" si="6"/>
        <v>112</v>
      </c>
      <c r="F27" s="47">
        <f t="shared" si="6"/>
        <v>112</v>
      </c>
      <c r="G27" s="47">
        <f t="shared" si="6"/>
        <v>112</v>
      </c>
      <c r="H27" s="47">
        <f t="shared" si="6"/>
        <v>112</v>
      </c>
      <c r="I27" s="47">
        <f t="shared" si="6"/>
        <v>112</v>
      </c>
      <c r="J27" s="47">
        <f t="shared" si="6"/>
        <v>114</v>
      </c>
      <c r="K27" s="47">
        <f t="shared" si="6"/>
        <v>124</v>
      </c>
      <c r="L27" s="47">
        <f t="shared" si="6"/>
        <v>127</v>
      </c>
      <c r="M27" s="47">
        <f t="shared" si="6"/>
        <v>128</v>
      </c>
      <c r="N27" s="47">
        <f t="shared" si="6"/>
        <v>128</v>
      </c>
      <c r="O27" s="47">
        <f t="shared" si="6"/>
        <v>127</v>
      </c>
      <c r="P27" s="47">
        <f t="shared" si="6"/>
        <v>135</v>
      </c>
      <c r="Q27" s="47">
        <f t="shared" si="6"/>
        <v>148</v>
      </c>
      <c r="R27" s="47">
        <f t="shared" si="6"/>
        <v>150</v>
      </c>
      <c r="S27" s="47">
        <f t="shared" si="6"/>
        <v>151</v>
      </c>
      <c r="T27" s="47">
        <f t="shared" si="6"/>
        <v>151</v>
      </c>
      <c r="U27" s="47">
        <f t="shared" si="6"/>
        <v>152</v>
      </c>
      <c r="V27" s="47">
        <f t="shared" si="6"/>
        <v>153</v>
      </c>
      <c r="W27" s="47">
        <f t="shared" si="6"/>
        <v>153</v>
      </c>
      <c r="X27" s="47">
        <f t="shared" si="6"/>
        <v>154</v>
      </c>
      <c r="Y27" s="47">
        <f t="shared" si="6"/>
        <v>154</v>
      </c>
      <c r="Z27" s="47">
        <f t="shared" si="6"/>
        <v>154</v>
      </c>
      <c r="AA27" s="47">
        <f t="shared" si="6"/>
        <v>154</v>
      </c>
      <c r="AB27" s="47">
        <f t="shared" si="6"/>
        <v>155</v>
      </c>
      <c r="AC27" s="47">
        <f t="shared" si="6"/>
        <v>155</v>
      </c>
      <c r="AD27" s="47">
        <f t="shared" si="6"/>
        <v>155</v>
      </c>
      <c r="AE27" s="47">
        <f t="shared" si="6"/>
        <v>156</v>
      </c>
      <c r="AF27" s="47">
        <f t="shared" si="6"/>
        <v>156</v>
      </c>
      <c r="AG27" s="47">
        <f t="shared" si="6"/>
        <v>156</v>
      </c>
      <c r="AH27" s="47">
        <f t="shared" ref="AH27:AZ27" si="7">AH171</f>
        <v>156</v>
      </c>
      <c r="AI27" s="47">
        <f t="shared" si="7"/>
        <v>157</v>
      </c>
      <c r="AJ27" s="47">
        <f t="shared" si="7"/>
        <v>157</v>
      </c>
      <c r="AK27" s="47">
        <f t="shared" si="7"/>
        <v>157</v>
      </c>
      <c r="AL27" s="47">
        <f t="shared" si="7"/>
        <v>157</v>
      </c>
      <c r="AM27" s="47">
        <f t="shared" si="7"/>
        <v>163</v>
      </c>
      <c r="AN27" s="47">
        <f t="shared" si="7"/>
        <v>166</v>
      </c>
      <c r="AO27" s="47">
        <f t="shared" si="7"/>
        <v>169</v>
      </c>
      <c r="AP27" s="47">
        <f t="shared" si="7"/>
        <v>172</v>
      </c>
      <c r="AQ27" s="47">
        <f t="shared" si="7"/>
        <v>175</v>
      </c>
      <c r="AR27" s="47">
        <f t="shared" si="7"/>
        <v>178</v>
      </c>
      <c r="AS27" s="47">
        <f t="shared" si="7"/>
        <v>181</v>
      </c>
      <c r="AT27" s="47">
        <f t="shared" si="7"/>
        <v>184</v>
      </c>
      <c r="AU27" s="47">
        <f t="shared" si="7"/>
        <v>188</v>
      </c>
      <c r="AV27" s="47">
        <f t="shared" si="7"/>
        <v>191</v>
      </c>
      <c r="AW27" s="47">
        <f t="shared" si="7"/>
        <v>194</v>
      </c>
      <c r="AX27" s="47">
        <f t="shared" si="7"/>
        <v>198</v>
      </c>
      <c r="AY27" s="47">
        <f t="shared" si="7"/>
        <v>202</v>
      </c>
      <c r="AZ27" s="47">
        <f t="shared" si="7"/>
        <v>205</v>
      </c>
    </row>
    <row r="28" spans="1:52">
      <c r="B28" t="str">
        <f>B179</f>
        <v>Fuel and Power Purchased</v>
      </c>
      <c r="C28" s="47">
        <f t="shared" ref="C28:AH28" si="8">C181</f>
        <v>143</v>
      </c>
      <c r="D28" s="47">
        <f t="shared" si="8"/>
        <v>166</v>
      </c>
      <c r="E28" s="47">
        <f t="shared" si="8"/>
        <v>167</v>
      </c>
      <c r="F28" s="47">
        <f t="shared" si="8"/>
        <v>178</v>
      </c>
      <c r="G28" s="47">
        <f t="shared" si="8"/>
        <v>191</v>
      </c>
      <c r="H28" s="47">
        <f t="shared" si="8"/>
        <v>200</v>
      </c>
      <c r="I28" s="47">
        <f t="shared" si="8"/>
        <v>205</v>
      </c>
      <c r="J28" s="47">
        <f t="shared" si="8"/>
        <v>207</v>
      </c>
      <c r="K28" s="47">
        <f t="shared" si="8"/>
        <v>222</v>
      </c>
      <c r="L28" s="47">
        <f t="shared" si="8"/>
        <v>239</v>
      </c>
      <c r="M28" s="47">
        <f t="shared" si="8"/>
        <v>247</v>
      </c>
      <c r="N28" s="47">
        <f t="shared" si="8"/>
        <v>256</v>
      </c>
      <c r="O28" s="47">
        <f t="shared" si="8"/>
        <v>270</v>
      </c>
      <c r="P28" s="47">
        <f t="shared" si="8"/>
        <v>233</v>
      </c>
      <c r="Q28" s="47">
        <f t="shared" si="8"/>
        <v>238</v>
      </c>
      <c r="R28" s="47">
        <f t="shared" si="8"/>
        <v>256</v>
      </c>
      <c r="S28" s="47">
        <f t="shared" si="8"/>
        <v>266</v>
      </c>
      <c r="T28" s="47">
        <f t="shared" si="8"/>
        <v>275</v>
      </c>
      <c r="U28" s="47">
        <f t="shared" si="8"/>
        <v>282</v>
      </c>
      <c r="V28" s="47">
        <f t="shared" si="8"/>
        <v>292</v>
      </c>
      <c r="W28" s="47">
        <f t="shared" si="8"/>
        <v>302</v>
      </c>
      <c r="X28" s="47">
        <f t="shared" si="8"/>
        <v>312</v>
      </c>
      <c r="Y28" s="47">
        <f t="shared" si="8"/>
        <v>324</v>
      </c>
      <c r="Z28" s="47">
        <f t="shared" si="8"/>
        <v>325</v>
      </c>
      <c r="AA28" s="47">
        <f t="shared" si="8"/>
        <v>309</v>
      </c>
      <c r="AB28" s="47">
        <f t="shared" si="8"/>
        <v>317</v>
      </c>
      <c r="AC28" s="47">
        <f t="shared" si="8"/>
        <v>330</v>
      </c>
      <c r="AD28" s="47">
        <f t="shared" si="8"/>
        <v>355</v>
      </c>
      <c r="AE28" s="47">
        <f t="shared" si="8"/>
        <v>376</v>
      </c>
      <c r="AF28" s="47">
        <f t="shared" si="8"/>
        <v>412</v>
      </c>
      <c r="AG28" s="47">
        <f t="shared" si="8"/>
        <v>436</v>
      </c>
      <c r="AH28" s="47">
        <f t="shared" si="8"/>
        <v>462</v>
      </c>
      <c r="AI28" s="47">
        <f t="shared" ref="AI28:AZ28" si="9">AI181</f>
        <v>496</v>
      </c>
      <c r="AJ28" s="47">
        <f t="shared" si="9"/>
        <v>533</v>
      </c>
      <c r="AK28" s="47">
        <f t="shared" si="9"/>
        <v>577</v>
      </c>
      <c r="AL28" s="47">
        <f t="shared" si="9"/>
        <v>609</v>
      </c>
      <c r="AM28" s="47">
        <f t="shared" si="9"/>
        <v>593</v>
      </c>
      <c r="AN28" s="47">
        <f t="shared" si="9"/>
        <v>604</v>
      </c>
      <c r="AO28" s="47">
        <f t="shared" si="9"/>
        <v>615</v>
      </c>
      <c r="AP28" s="47">
        <f t="shared" si="9"/>
        <v>626</v>
      </c>
      <c r="AQ28" s="47">
        <f t="shared" si="9"/>
        <v>637</v>
      </c>
      <c r="AR28" s="47">
        <f t="shared" si="9"/>
        <v>649</v>
      </c>
      <c r="AS28" s="47">
        <f t="shared" si="9"/>
        <v>661</v>
      </c>
      <c r="AT28" s="47">
        <f t="shared" si="9"/>
        <v>673</v>
      </c>
      <c r="AU28" s="47">
        <f t="shared" si="9"/>
        <v>685</v>
      </c>
      <c r="AV28" s="47">
        <f t="shared" si="9"/>
        <v>697</v>
      </c>
      <c r="AW28" s="47">
        <f t="shared" si="9"/>
        <v>710</v>
      </c>
      <c r="AX28" s="47">
        <f t="shared" si="9"/>
        <v>722</v>
      </c>
      <c r="AY28" s="47">
        <f t="shared" si="9"/>
        <v>735</v>
      </c>
      <c r="AZ28" s="47">
        <f t="shared" si="9"/>
        <v>749</v>
      </c>
    </row>
    <row r="29" spans="1:52">
      <c r="B29" t="str">
        <f>B187</f>
        <v>Capital and Other Taxes</v>
      </c>
      <c r="C29" s="47">
        <f t="shared" ref="C29:AH29" si="10">C191</f>
        <v>87</v>
      </c>
      <c r="D29" s="47">
        <f t="shared" si="10"/>
        <v>95</v>
      </c>
      <c r="E29" s="47">
        <f t="shared" si="10"/>
        <v>101</v>
      </c>
      <c r="F29" s="47">
        <f t="shared" si="10"/>
        <v>109</v>
      </c>
      <c r="G29" s="47">
        <f t="shared" si="10"/>
        <v>119</v>
      </c>
      <c r="H29" s="47">
        <f t="shared" si="10"/>
        <v>127</v>
      </c>
      <c r="I29" s="47">
        <f t="shared" si="10"/>
        <v>134</v>
      </c>
      <c r="J29" s="47">
        <f t="shared" si="10"/>
        <v>141</v>
      </c>
      <c r="K29" s="47">
        <f t="shared" si="10"/>
        <v>149</v>
      </c>
      <c r="L29" s="47">
        <f t="shared" si="10"/>
        <v>158</v>
      </c>
      <c r="M29" s="47">
        <f t="shared" si="10"/>
        <v>166</v>
      </c>
      <c r="N29" s="47">
        <f t="shared" si="10"/>
        <v>174</v>
      </c>
      <c r="O29" s="47">
        <f t="shared" si="10"/>
        <v>181</v>
      </c>
      <c r="P29" s="47">
        <f t="shared" si="10"/>
        <v>187</v>
      </c>
      <c r="Q29" s="47">
        <f t="shared" si="10"/>
        <v>190</v>
      </c>
      <c r="R29" s="47">
        <f t="shared" si="10"/>
        <v>192</v>
      </c>
      <c r="S29" s="47">
        <f t="shared" si="10"/>
        <v>195</v>
      </c>
      <c r="T29" s="47">
        <f t="shared" si="10"/>
        <v>197</v>
      </c>
      <c r="U29" s="47">
        <f t="shared" si="10"/>
        <v>201</v>
      </c>
      <c r="V29" s="47">
        <f t="shared" si="10"/>
        <v>202</v>
      </c>
      <c r="W29" s="47">
        <f t="shared" si="10"/>
        <v>203</v>
      </c>
      <c r="X29" s="47">
        <f t="shared" si="10"/>
        <v>204</v>
      </c>
      <c r="Y29" s="47">
        <f t="shared" si="10"/>
        <v>206</v>
      </c>
      <c r="Z29" s="47">
        <f t="shared" si="10"/>
        <v>207</v>
      </c>
      <c r="AA29" s="47">
        <f t="shared" si="10"/>
        <v>208</v>
      </c>
      <c r="AB29" s="47">
        <f t="shared" si="10"/>
        <v>210</v>
      </c>
      <c r="AC29" s="47">
        <f t="shared" si="10"/>
        <v>212</v>
      </c>
      <c r="AD29" s="47">
        <f t="shared" si="10"/>
        <v>214</v>
      </c>
      <c r="AE29" s="47">
        <f t="shared" si="10"/>
        <v>218</v>
      </c>
      <c r="AF29" s="47">
        <f t="shared" si="10"/>
        <v>220</v>
      </c>
      <c r="AG29" s="47">
        <f t="shared" si="10"/>
        <v>223</v>
      </c>
      <c r="AH29" s="47">
        <f t="shared" si="10"/>
        <v>226</v>
      </c>
      <c r="AI29" s="47">
        <f t="shared" ref="AI29:AZ29" si="11">AI191</f>
        <v>228</v>
      </c>
      <c r="AJ29" s="47">
        <f t="shared" si="11"/>
        <v>232</v>
      </c>
      <c r="AK29" s="47">
        <f t="shared" si="11"/>
        <v>234</v>
      </c>
      <c r="AL29" s="47">
        <f t="shared" si="11"/>
        <v>236</v>
      </c>
      <c r="AM29" s="47">
        <f t="shared" si="11"/>
        <v>237</v>
      </c>
      <c r="AN29" s="47">
        <f t="shared" si="11"/>
        <v>237</v>
      </c>
      <c r="AO29" s="47">
        <f t="shared" si="11"/>
        <v>239</v>
      </c>
      <c r="AP29" s="47">
        <f t="shared" si="11"/>
        <v>240</v>
      </c>
      <c r="AQ29" s="47">
        <f t="shared" si="11"/>
        <v>242</v>
      </c>
      <c r="AR29" s="47">
        <f t="shared" si="11"/>
        <v>244</v>
      </c>
      <c r="AS29" s="47">
        <f t="shared" si="11"/>
        <v>244</v>
      </c>
      <c r="AT29" s="47">
        <f t="shared" si="11"/>
        <v>246</v>
      </c>
      <c r="AU29" s="47">
        <f t="shared" si="11"/>
        <v>246</v>
      </c>
      <c r="AV29" s="47">
        <f t="shared" si="11"/>
        <v>247</v>
      </c>
      <c r="AW29" s="47">
        <f t="shared" si="11"/>
        <v>248</v>
      </c>
      <c r="AX29" s="47">
        <f t="shared" si="11"/>
        <v>249</v>
      </c>
      <c r="AY29" s="47">
        <f t="shared" si="11"/>
        <v>250</v>
      </c>
      <c r="AZ29" s="47">
        <f t="shared" si="11"/>
        <v>251</v>
      </c>
    </row>
    <row r="30" spans="1:52">
      <c r="B30" t="str">
        <f t="shared" ref="B30:AG30" si="12">B196</f>
        <v>Corporate Allocation</v>
      </c>
      <c r="C30" s="47">
        <f t="shared" si="12"/>
        <v>9</v>
      </c>
      <c r="D30" s="47">
        <f t="shared" si="12"/>
        <v>9</v>
      </c>
      <c r="E30" s="47">
        <f t="shared" si="12"/>
        <v>8</v>
      </c>
      <c r="F30" s="47">
        <f t="shared" si="12"/>
        <v>8</v>
      </c>
      <c r="G30" s="47">
        <f t="shared" si="12"/>
        <v>8</v>
      </c>
      <c r="H30" s="47">
        <f t="shared" si="12"/>
        <v>8</v>
      </c>
      <c r="I30" s="47">
        <f t="shared" si="12"/>
        <v>8</v>
      </c>
      <c r="J30" s="47">
        <f t="shared" si="12"/>
        <v>8</v>
      </c>
      <c r="K30" s="47">
        <f t="shared" si="12"/>
        <v>8</v>
      </c>
      <c r="L30" s="47">
        <f t="shared" si="12"/>
        <v>8</v>
      </c>
      <c r="M30" s="47">
        <f t="shared" si="12"/>
        <v>8</v>
      </c>
      <c r="N30" s="47">
        <f t="shared" si="12"/>
        <v>8</v>
      </c>
      <c r="O30" s="47">
        <f t="shared" si="12"/>
        <v>8</v>
      </c>
      <c r="P30" s="47">
        <f t="shared" si="12"/>
        <v>8</v>
      </c>
      <c r="Q30" s="47">
        <f t="shared" si="12"/>
        <v>8</v>
      </c>
      <c r="R30" s="47">
        <f t="shared" si="12"/>
        <v>8</v>
      </c>
      <c r="S30" s="47">
        <f t="shared" si="12"/>
        <v>8</v>
      </c>
      <c r="T30" s="47">
        <f t="shared" si="12"/>
        <v>8</v>
      </c>
      <c r="U30" s="47">
        <f t="shared" si="12"/>
        <v>7</v>
      </c>
      <c r="V30" s="47">
        <f t="shared" si="12"/>
        <v>7</v>
      </c>
      <c r="W30" s="47">
        <f t="shared" si="12"/>
        <v>7</v>
      </c>
      <c r="X30" s="47">
        <f t="shared" si="12"/>
        <v>7</v>
      </c>
      <c r="Y30" s="47">
        <f t="shared" si="12"/>
        <v>7</v>
      </c>
      <c r="Z30" s="47">
        <f t="shared" si="12"/>
        <v>7</v>
      </c>
      <c r="AA30" s="47">
        <f t="shared" si="12"/>
        <v>7</v>
      </c>
      <c r="AB30" s="47">
        <f t="shared" si="12"/>
        <v>7</v>
      </c>
      <c r="AC30" s="47">
        <f t="shared" si="12"/>
        <v>7</v>
      </c>
      <c r="AD30" s="47">
        <f t="shared" si="12"/>
        <v>7</v>
      </c>
      <c r="AE30" s="47">
        <f t="shared" si="12"/>
        <v>7</v>
      </c>
      <c r="AF30" s="47">
        <f t="shared" si="12"/>
        <v>7</v>
      </c>
      <c r="AG30" s="47">
        <f t="shared" si="12"/>
        <v>7</v>
      </c>
      <c r="AH30" s="47">
        <f t="shared" ref="AH30:AZ30" si="13">AH196</f>
        <v>7</v>
      </c>
      <c r="AI30" s="47">
        <f t="shared" si="13"/>
        <v>6</v>
      </c>
      <c r="AJ30" s="47">
        <f t="shared" si="13"/>
        <v>6</v>
      </c>
      <c r="AK30" s="47">
        <f t="shared" si="13"/>
        <v>6</v>
      </c>
      <c r="AL30" s="47">
        <f t="shared" si="13"/>
        <v>6</v>
      </c>
      <c r="AM30" s="47">
        <f t="shared" si="13"/>
        <v>6</v>
      </c>
      <c r="AN30" s="47">
        <f t="shared" si="13"/>
        <v>6</v>
      </c>
      <c r="AO30" s="47">
        <f t="shared" si="13"/>
        <v>6</v>
      </c>
      <c r="AP30" s="47">
        <f t="shared" si="13"/>
        <v>6</v>
      </c>
      <c r="AQ30" s="47">
        <f t="shared" si="13"/>
        <v>6</v>
      </c>
      <c r="AR30" s="47">
        <f t="shared" si="13"/>
        <v>6</v>
      </c>
      <c r="AS30" s="47">
        <f t="shared" si="13"/>
        <v>6</v>
      </c>
      <c r="AT30" s="47">
        <f t="shared" si="13"/>
        <v>6</v>
      </c>
      <c r="AU30" s="47">
        <f t="shared" si="13"/>
        <v>6</v>
      </c>
      <c r="AV30" s="47">
        <f t="shared" si="13"/>
        <v>6</v>
      </c>
      <c r="AW30" s="47">
        <f t="shared" si="13"/>
        <v>6</v>
      </c>
      <c r="AX30" s="47">
        <f t="shared" si="13"/>
        <v>6</v>
      </c>
      <c r="AY30" s="47">
        <f t="shared" si="13"/>
        <v>6</v>
      </c>
      <c r="AZ30" s="47">
        <f t="shared" si="13"/>
        <v>6</v>
      </c>
    </row>
    <row r="31" spans="1:52" s="47" customFormat="1">
      <c r="A31" s="57" t="s">
        <v>88</v>
      </c>
      <c r="C31" s="23">
        <v>2013</v>
      </c>
      <c r="D31" s="23">
        <v>2014</v>
      </c>
      <c r="E31" s="23">
        <v>2015</v>
      </c>
      <c r="F31" s="23">
        <v>2016</v>
      </c>
      <c r="G31" s="23">
        <v>2017</v>
      </c>
      <c r="H31" s="23">
        <v>2018</v>
      </c>
      <c r="I31" s="23">
        <v>2019</v>
      </c>
      <c r="J31" s="23">
        <v>2020</v>
      </c>
      <c r="K31" s="23">
        <v>2021</v>
      </c>
      <c r="L31" s="23">
        <v>2022</v>
      </c>
      <c r="M31" s="23">
        <v>2023</v>
      </c>
      <c r="N31" s="23">
        <v>2024</v>
      </c>
      <c r="O31" s="23">
        <v>2025</v>
      </c>
      <c r="P31" s="23">
        <v>2026</v>
      </c>
      <c r="Q31" s="23">
        <v>2027</v>
      </c>
      <c r="R31" s="23">
        <v>2028</v>
      </c>
      <c r="S31" s="23">
        <v>2029</v>
      </c>
      <c r="T31" s="23">
        <v>2030</v>
      </c>
      <c r="U31" s="23">
        <v>2031</v>
      </c>
      <c r="V31" s="23">
        <v>2032</v>
      </c>
      <c r="W31" s="23">
        <v>2033</v>
      </c>
      <c r="X31" s="23">
        <v>2034</v>
      </c>
      <c r="Y31" s="23">
        <v>2035</v>
      </c>
      <c r="Z31" s="23">
        <v>2036</v>
      </c>
      <c r="AA31" s="23">
        <v>2037</v>
      </c>
      <c r="AB31" s="11">
        <v>2038</v>
      </c>
      <c r="AC31" s="11">
        <v>2039</v>
      </c>
      <c r="AD31" s="11">
        <v>2040</v>
      </c>
      <c r="AE31" s="11">
        <v>2041</v>
      </c>
      <c r="AF31" s="11">
        <v>2042</v>
      </c>
      <c r="AG31" s="11">
        <v>2043</v>
      </c>
      <c r="AH31" s="11">
        <v>2044</v>
      </c>
      <c r="AI31" s="11">
        <v>2045</v>
      </c>
      <c r="AJ31" s="11">
        <v>2046</v>
      </c>
      <c r="AK31" s="11">
        <v>2047</v>
      </c>
      <c r="AL31" s="11">
        <v>2048</v>
      </c>
      <c r="AM31" s="11">
        <v>2049</v>
      </c>
      <c r="AN31" s="11">
        <v>2050</v>
      </c>
      <c r="AO31" s="11">
        <v>2051</v>
      </c>
      <c r="AP31" s="11">
        <v>2052</v>
      </c>
      <c r="AQ31" s="11">
        <v>2053</v>
      </c>
      <c r="AR31" s="11">
        <v>2054</v>
      </c>
      <c r="AS31" s="11">
        <v>2055</v>
      </c>
      <c r="AT31" s="11">
        <v>2056</v>
      </c>
      <c r="AU31" s="11">
        <v>2057</v>
      </c>
      <c r="AV31" s="11">
        <v>2058</v>
      </c>
      <c r="AW31" s="11">
        <v>2059</v>
      </c>
      <c r="AX31" s="11">
        <v>2060</v>
      </c>
      <c r="AY31" s="11">
        <v>2061</v>
      </c>
      <c r="AZ31" s="11">
        <v>2062</v>
      </c>
    </row>
    <row r="32" spans="1:52">
      <c r="A32" s="168" t="s">
        <v>395</v>
      </c>
      <c r="B32" t="str">
        <f t="shared" ref="B32:AG32" si="14">B135</f>
        <v>Operating and Administrative</v>
      </c>
      <c r="C32" s="47">
        <f t="shared" si="14"/>
        <v>455</v>
      </c>
      <c r="D32" s="47">
        <f t="shared" si="14"/>
        <v>471</v>
      </c>
      <c r="E32" s="47">
        <f t="shared" si="14"/>
        <v>546</v>
      </c>
      <c r="F32" s="47">
        <f t="shared" si="14"/>
        <v>559</v>
      </c>
      <c r="G32" s="47">
        <f t="shared" si="14"/>
        <v>570</v>
      </c>
      <c r="H32" s="47">
        <f t="shared" si="14"/>
        <v>593</v>
      </c>
      <c r="I32" s="47">
        <f t="shared" si="14"/>
        <v>605</v>
      </c>
      <c r="J32" s="47">
        <f t="shared" si="14"/>
        <v>616</v>
      </c>
      <c r="K32" s="47">
        <f t="shared" si="14"/>
        <v>628</v>
      </c>
      <c r="L32" s="47">
        <f t="shared" si="14"/>
        <v>641</v>
      </c>
      <c r="M32" s="47">
        <f t="shared" si="14"/>
        <v>660</v>
      </c>
      <c r="N32" s="47">
        <f t="shared" si="14"/>
        <v>675</v>
      </c>
      <c r="O32" s="47">
        <f t="shared" si="14"/>
        <v>690</v>
      </c>
      <c r="P32" s="47">
        <f t="shared" si="14"/>
        <v>708</v>
      </c>
      <c r="Q32" s="47">
        <f t="shared" si="14"/>
        <v>721</v>
      </c>
      <c r="R32" s="47">
        <f t="shared" si="14"/>
        <v>737</v>
      </c>
      <c r="S32" s="47">
        <f t="shared" si="14"/>
        <v>761</v>
      </c>
      <c r="T32" s="47">
        <f t="shared" si="14"/>
        <v>776</v>
      </c>
      <c r="U32" s="47">
        <f t="shared" si="14"/>
        <v>792</v>
      </c>
      <c r="V32" s="47">
        <f t="shared" si="14"/>
        <v>825</v>
      </c>
      <c r="W32" s="47">
        <f t="shared" si="14"/>
        <v>844</v>
      </c>
      <c r="X32" s="47">
        <f t="shared" si="14"/>
        <v>867</v>
      </c>
      <c r="Y32" s="47">
        <f t="shared" si="14"/>
        <v>894</v>
      </c>
      <c r="Z32" s="47">
        <f t="shared" si="14"/>
        <v>916</v>
      </c>
      <c r="AA32" s="47">
        <f t="shared" si="14"/>
        <v>936</v>
      </c>
      <c r="AB32" s="47">
        <f t="shared" si="14"/>
        <v>973</v>
      </c>
      <c r="AC32" s="47">
        <f t="shared" si="14"/>
        <v>997</v>
      </c>
      <c r="AD32" s="47">
        <f t="shared" si="14"/>
        <v>1020</v>
      </c>
      <c r="AE32" s="47">
        <f t="shared" si="14"/>
        <v>1060</v>
      </c>
      <c r="AF32" s="47">
        <f t="shared" si="14"/>
        <v>1087</v>
      </c>
      <c r="AG32" s="47">
        <f t="shared" si="14"/>
        <v>1114</v>
      </c>
      <c r="AH32" s="47">
        <f t="shared" ref="AH32:AZ32" si="15">AH135</f>
        <v>1141</v>
      </c>
      <c r="AI32" s="47">
        <f t="shared" si="15"/>
        <v>1185</v>
      </c>
      <c r="AJ32" s="47">
        <f t="shared" si="15"/>
        <v>1216</v>
      </c>
      <c r="AK32" s="47">
        <f t="shared" si="15"/>
        <v>1247</v>
      </c>
      <c r="AL32" s="47">
        <f t="shared" si="15"/>
        <v>1281</v>
      </c>
      <c r="AM32" s="47">
        <f t="shared" si="15"/>
        <v>1311</v>
      </c>
      <c r="AN32" s="47">
        <f t="shared" si="15"/>
        <v>1343</v>
      </c>
      <c r="AO32" s="47">
        <f t="shared" si="15"/>
        <v>1376</v>
      </c>
      <c r="AP32" s="47">
        <f t="shared" si="15"/>
        <v>1410</v>
      </c>
      <c r="AQ32" s="47">
        <f t="shared" si="15"/>
        <v>1432</v>
      </c>
      <c r="AR32" s="47">
        <f t="shared" si="15"/>
        <v>1467</v>
      </c>
      <c r="AS32" s="47">
        <f t="shared" si="15"/>
        <v>1489</v>
      </c>
      <c r="AT32" s="47">
        <f t="shared" si="15"/>
        <v>1512</v>
      </c>
      <c r="AU32" s="47">
        <f t="shared" si="15"/>
        <v>1535</v>
      </c>
      <c r="AV32" s="47">
        <f t="shared" si="15"/>
        <v>1558</v>
      </c>
      <c r="AW32" s="47">
        <f t="shared" si="15"/>
        <v>1582</v>
      </c>
      <c r="AX32" s="47">
        <f t="shared" si="15"/>
        <v>1606</v>
      </c>
      <c r="AY32" s="47">
        <f t="shared" si="15"/>
        <v>1631</v>
      </c>
      <c r="AZ32" s="47">
        <f t="shared" si="15"/>
        <v>1656</v>
      </c>
    </row>
    <row r="33" spans="1:56">
      <c r="B33" t="str">
        <f t="shared" ref="B33:AG33" si="16">B145</f>
        <v>Finance Expense</v>
      </c>
      <c r="C33" s="47">
        <f t="shared" si="16"/>
        <v>451</v>
      </c>
      <c r="D33" s="47">
        <f t="shared" si="16"/>
        <v>440</v>
      </c>
      <c r="E33" s="47">
        <f t="shared" si="16"/>
        <v>536</v>
      </c>
      <c r="F33" s="47">
        <f t="shared" si="16"/>
        <v>589</v>
      </c>
      <c r="G33" s="47">
        <f t="shared" si="16"/>
        <v>658</v>
      </c>
      <c r="H33" s="47">
        <f t="shared" si="16"/>
        <v>737</v>
      </c>
      <c r="I33" s="47">
        <f t="shared" si="16"/>
        <v>857</v>
      </c>
      <c r="J33" s="47">
        <f t="shared" si="16"/>
        <v>849</v>
      </c>
      <c r="K33" s="47">
        <f t="shared" si="16"/>
        <v>849</v>
      </c>
      <c r="L33" s="47">
        <f t="shared" si="16"/>
        <v>836</v>
      </c>
      <c r="M33" s="47">
        <f t="shared" si="16"/>
        <v>844</v>
      </c>
      <c r="N33" s="47">
        <f t="shared" si="16"/>
        <v>859</v>
      </c>
      <c r="O33" s="47">
        <f t="shared" si="16"/>
        <v>857</v>
      </c>
      <c r="P33" s="47">
        <f t="shared" si="16"/>
        <v>866</v>
      </c>
      <c r="Q33" s="47">
        <f t="shared" si="16"/>
        <v>843</v>
      </c>
      <c r="R33" s="47">
        <f t="shared" si="16"/>
        <v>827</v>
      </c>
      <c r="S33" s="47">
        <f t="shared" si="16"/>
        <v>811</v>
      </c>
      <c r="T33" s="47">
        <f t="shared" si="16"/>
        <v>789</v>
      </c>
      <c r="U33" s="47">
        <f t="shared" si="16"/>
        <v>815</v>
      </c>
      <c r="V33" s="47">
        <f t="shared" si="16"/>
        <v>802</v>
      </c>
      <c r="W33" s="47">
        <f t="shared" si="16"/>
        <v>779</v>
      </c>
      <c r="X33" s="47">
        <f t="shared" si="16"/>
        <v>789</v>
      </c>
      <c r="Y33" s="47">
        <f t="shared" si="16"/>
        <v>857</v>
      </c>
      <c r="Z33" s="47">
        <f t="shared" si="16"/>
        <v>863</v>
      </c>
      <c r="AA33" s="47">
        <f t="shared" si="16"/>
        <v>867</v>
      </c>
      <c r="AB33" s="47">
        <f t="shared" si="16"/>
        <v>902</v>
      </c>
      <c r="AC33" s="47">
        <f t="shared" si="16"/>
        <v>905</v>
      </c>
      <c r="AD33" s="47">
        <f t="shared" si="16"/>
        <v>903</v>
      </c>
      <c r="AE33" s="47">
        <f t="shared" si="16"/>
        <v>967</v>
      </c>
      <c r="AF33" s="47">
        <f t="shared" si="16"/>
        <v>975</v>
      </c>
      <c r="AG33" s="47">
        <f t="shared" si="16"/>
        <v>975</v>
      </c>
      <c r="AH33" s="47">
        <f t="shared" ref="AH33:AZ33" si="17">AH145</f>
        <v>975</v>
      </c>
      <c r="AI33" s="47">
        <f t="shared" si="17"/>
        <v>1021</v>
      </c>
      <c r="AJ33" s="47">
        <f t="shared" si="17"/>
        <v>1022</v>
      </c>
      <c r="AK33" s="47">
        <f t="shared" si="17"/>
        <v>1044</v>
      </c>
      <c r="AL33" s="47">
        <f t="shared" si="17"/>
        <v>1022</v>
      </c>
      <c r="AM33" s="47">
        <f t="shared" si="17"/>
        <v>1019</v>
      </c>
      <c r="AN33" s="47">
        <f t="shared" si="17"/>
        <v>1001</v>
      </c>
      <c r="AO33" s="47">
        <f t="shared" si="17"/>
        <v>989</v>
      </c>
      <c r="AP33" s="47">
        <f t="shared" si="17"/>
        <v>977</v>
      </c>
      <c r="AQ33" s="47">
        <f t="shared" si="17"/>
        <v>998</v>
      </c>
      <c r="AR33" s="47">
        <f t="shared" si="17"/>
        <v>996</v>
      </c>
      <c r="AS33" s="47">
        <f t="shared" si="17"/>
        <v>978</v>
      </c>
      <c r="AT33" s="47">
        <f t="shared" si="17"/>
        <v>976</v>
      </c>
      <c r="AU33" s="47">
        <f t="shared" si="17"/>
        <v>961</v>
      </c>
      <c r="AV33" s="47">
        <f t="shared" si="17"/>
        <v>937</v>
      </c>
      <c r="AW33" s="47">
        <f t="shared" si="17"/>
        <v>933</v>
      </c>
      <c r="AX33" s="47">
        <f t="shared" si="17"/>
        <v>918</v>
      </c>
      <c r="AY33" s="47">
        <f t="shared" si="17"/>
        <v>908</v>
      </c>
      <c r="AZ33" s="47">
        <f t="shared" si="17"/>
        <v>942</v>
      </c>
    </row>
    <row r="34" spans="1:56">
      <c r="B34" t="str">
        <f t="shared" ref="B34:AG34" si="18">B156</f>
        <v>Depreciation and Amortization</v>
      </c>
      <c r="C34" s="47">
        <f t="shared" si="18"/>
        <v>399</v>
      </c>
      <c r="D34" s="47">
        <f t="shared" si="18"/>
        <v>430</v>
      </c>
      <c r="E34" s="47">
        <f t="shared" si="18"/>
        <v>439</v>
      </c>
      <c r="F34" s="47">
        <f t="shared" si="18"/>
        <v>479</v>
      </c>
      <c r="G34" s="47">
        <f t="shared" si="18"/>
        <v>488</v>
      </c>
      <c r="H34" s="47">
        <f t="shared" si="18"/>
        <v>509</v>
      </c>
      <c r="I34" s="47">
        <f t="shared" si="18"/>
        <v>544</v>
      </c>
      <c r="J34" s="47">
        <f t="shared" si="18"/>
        <v>541</v>
      </c>
      <c r="K34" s="47">
        <f t="shared" si="18"/>
        <v>537</v>
      </c>
      <c r="L34" s="47">
        <f t="shared" si="18"/>
        <v>547</v>
      </c>
      <c r="M34" s="47">
        <f t="shared" si="18"/>
        <v>558</v>
      </c>
      <c r="N34" s="47">
        <f t="shared" si="18"/>
        <v>559</v>
      </c>
      <c r="O34" s="47">
        <f t="shared" si="18"/>
        <v>564</v>
      </c>
      <c r="P34" s="47">
        <f t="shared" si="18"/>
        <v>581</v>
      </c>
      <c r="Q34" s="47">
        <f t="shared" si="18"/>
        <v>590</v>
      </c>
      <c r="R34" s="47">
        <f t="shared" si="18"/>
        <v>590</v>
      </c>
      <c r="S34" s="47">
        <f t="shared" si="18"/>
        <v>598</v>
      </c>
      <c r="T34" s="47">
        <f t="shared" si="18"/>
        <v>608</v>
      </c>
      <c r="U34" s="47">
        <f t="shared" si="18"/>
        <v>635</v>
      </c>
      <c r="V34" s="47">
        <f t="shared" si="18"/>
        <v>663</v>
      </c>
      <c r="W34" s="47">
        <f t="shared" si="18"/>
        <v>598</v>
      </c>
      <c r="X34" s="47">
        <f t="shared" si="18"/>
        <v>582</v>
      </c>
      <c r="Y34" s="47">
        <f t="shared" si="18"/>
        <v>615</v>
      </c>
      <c r="Z34" s="47">
        <f t="shared" si="18"/>
        <v>621</v>
      </c>
      <c r="AA34" s="47">
        <f t="shared" si="18"/>
        <v>627</v>
      </c>
      <c r="AB34" s="47">
        <f t="shared" si="18"/>
        <v>682</v>
      </c>
      <c r="AC34" s="47">
        <f t="shared" si="18"/>
        <v>690</v>
      </c>
      <c r="AD34" s="47">
        <f t="shared" si="18"/>
        <v>696</v>
      </c>
      <c r="AE34" s="47">
        <f t="shared" si="18"/>
        <v>733</v>
      </c>
      <c r="AF34" s="47">
        <f t="shared" si="18"/>
        <v>747</v>
      </c>
      <c r="AG34" s="47">
        <f t="shared" si="18"/>
        <v>813</v>
      </c>
      <c r="AH34" s="47">
        <f t="shared" ref="AH34:AZ34" si="19">AH156</f>
        <v>823</v>
      </c>
      <c r="AI34" s="47">
        <f t="shared" si="19"/>
        <v>859</v>
      </c>
      <c r="AJ34" s="47">
        <f t="shared" si="19"/>
        <v>905</v>
      </c>
      <c r="AK34" s="47">
        <f t="shared" si="19"/>
        <v>922</v>
      </c>
      <c r="AL34" s="47">
        <f t="shared" si="19"/>
        <v>940</v>
      </c>
      <c r="AM34" s="47">
        <f t="shared" si="19"/>
        <v>964</v>
      </c>
      <c r="AN34" s="47">
        <f t="shared" si="19"/>
        <v>979</v>
      </c>
      <c r="AO34" s="47">
        <f t="shared" si="19"/>
        <v>1065</v>
      </c>
      <c r="AP34" s="47">
        <f t="shared" si="19"/>
        <v>1090</v>
      </c>
      <c r="AQ34" s="47">
        <f t="shared" si="19"/>
        <v>1113</v>
      </c>
      <c r="AR34" s="47">
        <f t="shared" si="19"/>
        <v>1191</v>
      </c>
      <c r="AS34" s="47">
        <f t="shared" si="19"/>
        <v>1226</v>
      </c>
      <c r="AT34" s="47">
        <f t="shared" si="19"/>
        <v>1262</v>
      </c>
      <c r="AU34" s="47">
        <f t="shared" si="19"/>
        <v>1306</v>
      </c>
      <c r="AV34" s="47">
        <f t="shared" si="19"/>
        <v>1326</v>
      </c>
      <c r="AW34" s="47">
        <f t="shared" si="19"/>
        <v>1369</v>
      </c>
      <c r="AX34" s="47">
        <f t="shared" si="19"/>
        <v>1417</v>
      </c>
      <c r="AY34" s="47">
        <f t="shared" si="19"/>
        <v>1461</v>
      </c>
      <c r="AZ34" s="47">
        <f t="shared" si="19"/>
        <v>1519</v>
      </c>
    </row>
    <row r="35" spans="1:56">
      <c r="B35" t="str">
        <f t="shared" ref="B35:AG35" si="20">B166</f>
        <v>Water Rentals and Assessments</v>
      </c>
      <c r="C35" s="47">
        <f t="shared" si="20"/>
        <v>117</v>
      </c>
      <c r="D35" s="47">
        <f t="shared" si="20"/>
        <v>116</v>
      </c>
      <c r="E35" s="47">
        <f t="shared" si="20"/>
        <v>112</v>
      </c>
      <c r="F35" s="47">
        <f t="shared" si="20"/>
        <v>112</v>
      </c>
      <c r="G35" s="47">
        <f t="shared" si="20"/>
        <v>112</v>
      </c>
      <c r="H35" s="47">
        <f t="shared" si="20"/>
        <v>113</v>
      </c>
      <c r="I35" s="47">
        <f t="shared" si="20"/>
        <v>112</v>
      </c>
      <c r="J35" s="47">
        <f t="shared" si="20"/>
        <v>112</v>
      </c>
      <c r="K35" s="47">
        <f t="shared" si="20"/>
        <v>114</v>
      </c>
      <c r="L35" s="47">
        <f t="shared" si="20"/>
        <v>114</v>
      </c>
      <c r="M35" s="47">
        <f t="shared" si="20"/>
        <v>113</v>
      </c>
      <c r="N35" s="47">
        <f t="shared" si="20"/>
        <v>113</v>
      </c>
      <c r="O35" s="47">
        <f t="shared" si="20"/>
        <v>113</v>
      </c>
      <c r="P35" s="47">
        <f t="shared" si="20"/>
        <v>114</v>
      </c>
      <c r="Q35" s="47">
        <f t="shared" si="20"/>
        <v>115</v>
      </c>
      <c r="R35" s="47">
        <f t="shared" si="20"/>
        <v>115</v>
      </c>
      <c r="S35" s="47">
        <f t="shared" si="20"/>
        <v>114</v>
      </c>
      <c r="T35" s="47">
        <f t="shared" si="20"/>
        <v>114</v>
      </c>
      <c r="U35" s="47">
        <f t="shared" si="20"/>
        <v>118</v>
      </c>
      <c r="V35" s="47">
        <f t="shared" si="20"/>
        <v>117</v>
      </c>
      <c r="W35" s="47">
        <f t="shared" si="20"/>
        <v>116</v>
      </c>
      <c r="X35" s="47">
        <f t="shared" si="20"/>
        <v>116</v>
      </c>
      <c r="Y35" s="47">
        <f t="shared" si="20"/>
        <v>116</v>
      </c>
      <c r="Z35" s="47">
        <f t="shared" si="20"/>
        <v>117</v>
      </c>
      <c r="AA35" s="47">
        <f t="shared" si="20"/>
        <v>119</v>
      </c>
      <c r="AB35" s="47">
        <f t="shared" si="20"/>
        <v>118</v>
      </c>
      <c r="AC35" s="47">
        <f t="shared" si="20"/>
        <v>118</v>
      </c>
      <c r="AD35" s="47">
        <f t="shared" si="20"/>
        <v>120</v>
      </c>
      <c r="AE35" s="47">
        <f t="shared" si="20"/>
        <v>119</v>
      </c>
      <c r="AF35" s="47">
        <f t="shared" si="20"/>
        <v>118</v>
      </c>
      <c r="AG35" s="47">
        <f t="shared" si="20"/>
        <v>119</v>
      </c>
      <c r="AH35" s="47">
        <f t="shared" ref="AH35:AZ35" si="21">AH166</f>
        <v>121</v>
      </c>
      <c r="AI35" s="47">
        <f t="shared" si="21"/>
        <v>120</v>
      </c>
      <c r="AJ35" s="47">
        <f t="shared" si="21"/>
        <v>120</v>
      </c>
      <c r="AK35" s="47">
        <f t="shared" si="21"/>
        <v>120</v>
      </c>
      <c r="AL35" s="47">
        <f t="shared" si="21"/>
        <v>121</v>
      </c>
      <c r="AM35" s="47">
        <f t="shared" si="21"/>
        <v>125</v>
      </c>
      <c r="AN35" s="47">
        <f t="shared" si="21"/>
        <v>127</v>
      </c>
      <c r="AO35" s="47">
        <f t="shared" si="21"/>
        <v>129</v>
      </c>
      <c r="AP35" s="47">
        <f t="shared" si="21"/>
        <v>131</v>
      </c>
      <c r="AQ35" s="47">
        <f t="shared" si="21"/>
        <v>134</v>
      </c>
      <c r="AR35" s="47">
        <f t="shared" si="21"/>
        <v>136</v>
      </c>
      <c r="AS35" s="47">
        <f t="shared" si="21"/>
        <v>139</v>
      </c>
      <c r="AT35" s="47">
        <f t="shared" si="21"/>
        <v>141</v>
      </c>
      <c r="AU35" s="47">
        <f t="shared" si="21"/>
        <v>144</v>
      </c>
      <c r="AV35" s="47">
        <f t="shared" si="21"/>
        <v>146</v>
      </c>
      <c r="AW35" s="47">
        <f t="shared" si="21"/>
        <v>149</v>
      </c>
      <c r="AX35" s="47">
        <f t="shared" si="21"/>
        <v>151</v>
      </c>
      <c r="AY35" s="47">
        <f t="shared" si="21"/>
        <v>154</v>
      </c>
      <c r="AZ35" s="47">
        <f t="shared" si="21"/>
        <v>157</v>
      </c>
    </row>
    <row r="36" spans="1:56">
      <c r="B36" t="str">
        <f t="shared" ref="B36:AG36" si="22">B176</f>
        <v>Fuel and Power Purchased</v>
      </c>
      <c r="C36" s="47">
        <f t="shared" si="22"/>
        <v>143</v>
      </c>
      <c r="D36" s="47">
        <f t="shared" si="22"/>
        <v>166</v>
      </c>
      <c r="E36" s="47">
        <f t="shared" si="22"/>
        <v>167</v>
      </c>
      <c r="F36" s="47">
        <f t="shared" si="22"/>
        <v>178</v>
      </c>
      <c r="G36" s="47">
        <f t="shared" si="22"/>
        <v>191</v>
      </c>
      <c r="H36" s="47">
        <f t="shared" si="22"/>
        <v>197</v>
      </c>
      <c r="I36" s="47">
        <f t="shared" si="22"/>
        <v>206</v>
      </c>
      <c r="J36" s="47">
        <f t="shared" si="22"/>
        <v>209</v>
      </c>
      <c r="K36" s="47">
        <f t="shared" si="22"/>
        <v>218</v>
      </c>
      <c r="L36" s="47">
        <f t="shared" si="22"/>
        <v>233</v>
      </c>
      <c r="M36" s="47">
        <f t="shared" si="22"/>
        <v>257</v>
      </c>
      <c r="N36" s="47">
        <f t="shared" si="22"/>
        <v>278</v>
      </c>
      <c r="O36" s="47">
        <f t="shared" si="22"/>
        <v>296</v>
      </c>
      <c r="P36" s="47">
        <f t="shared" si="22"/>
        <v>277</v>
      </c>
      <c r="Q36" s="47">
        <f t="shared" si="22"/>
        <v>286</v>
      </c>
      <c r="R36" s="47">
        <f t="shared" si="22"/>
        <v>307</v>
      </c>
      <c r="S36" s="47">
        <f t="shared" si="22"/>
        <v>339</v>
      </c>
      <c r="T36" s="47">
        <f t="shared" si="22"/>
        <v>362</v>
      </c>
      <c r="U36" s="47">
        <f t="shared" si="22"/>
        <v>357</v>
      </c>
      <c r="V36" s="47">
        <f t="shared" si="22"/>
        <v>421</v>
      </c>
      <c r="W36" s="47">
        <f t="shared" si="22"/>
        <v>454</v>
      </c>
      <c r="X36" s="47">
        <f t="shared" si="22"/>
        <v>488</v>
      </c>
      <c r="Y36" s="47">
        <f t="shared" si="22"/>
        <v>527</v>
      </c>
      <c r="Z36" s="47">
        <f t="shared" si="22"/>
        <v>554</v>
      </c>
      <c r="AA36" s="47">
        <f t="shared" si="22"/>
        <v>568</v>
      </c>
      <c r="AB36" s="47">
        <f t="shared" si="22"/>
        <v>636</v>
      </c>
      <c r="AC36" s="47">
        <f t="shared" si="22"/>
        <v>678</v>
      </c>
      <c r="AD36" s="47">
        <f t="shared" si="22"/>
        <v>706</v>
      </c>
      <c r="AE36" s="47">
        <f t="shared" si="22"/>
        <v>787</v>
      </c>
      <c r="AF36" s="47">
        <f t="shared" si="22"/>
        <v>861</v>
      </c>
      <c r="AG36" s="47">
        <f t="shared" si="22"/>
        <v>921</v>
      </c>
      <c r="AH36" s="47">
        <f t="shared" ref="AH36:AZ36" si="23">AH176</f>
        <v>949</v>
      </c>
      <c r="AI36" s="47">
        <f t="shared" si="23"/>
        <v>1033</v>
      </c>
      <c r="AJ36" s="47">
        <f t="shared" si="23"/>
        <v>1119</v>
      </c>
      <c r="AK36" s="47">
        <f t="shared" si="23"/>
        <v>1194</v>
      </c>
      <c r="AL36" s="47">
        <f t="shared" si="23"/>
        <v>1259</v>
      </c>
      <c r="AM36" s="47">
        <f t="shared" si="23"/>
        <v>1233</v>
      </c>
      <c r="AN36" s="47">
        <f t="shared" si="23"/>
        <v>1256</v>
      </c>
      <c r="AO36" s="47">
        <f t="shared" si="23"/>
        <v>1278</v>
      </c>
      <c r="AP36" s="47">
        <f t="shared" si="23"/>
        <v>1301</v>
      </c>
      <c r="AQ36" s="47">
        <f t="shared" si="23"/>
        <v>1325</v>
      </c>
      <c r="AR36" s="47">
        <f t="shared" si="23"/>
        <v>1348</v>
      </c>
      <c r="AS36" s="47">
        <f t="shared" si="23"/>
        <v>1373</v>
      </c>
      <c r="AT36" s="47">
        <f t="shared" si="23"/>
        <v>1397</v>
      </c>
      <c r="AU36" s="47">
        <f t="shared" si="23"/>
        <v>1423</v>
      </c>
      <c r="AV36" s="47">
        <f t="shared" si="23"/>
        <v>1448</v>
      </c>
      <c r="AW36" s="47">
        <f t="shared" si="23"/>
        <v>1474</v>
      </c>
      <c r="AX36" s="47">
        <f t="shared" si="23"/>
        <v>1501</v>
      </c>
      <c r="AY36" s="47">
        <f t="shared" si="23"/>
        <v>1528</v>
      </c>
      <c r="AZ36" s="47">
        <f t="shared" si="23"/>
        <v>1555</v>
      </c>
    </row>
    <row r="37" spans="1:56">
      <c r="B37" t="str">
        <f t="shared" ref="B37:AG37" si="24">B186</f>
        <v>Capital and Other Taxes</v>
      </c>
      <c r="C37" s="47">
        <f t="shared" si="24"/>
        <v>87</v>
      </c>
      <c r="D37" s="47">
        <f t="shared" si="24"/>
        <v>95</v>
      </c>
      <c r="E37" s="47">
        <f t="shared" si="24"/>
        <v>99</v>
      </c>
      <c r="F37" s="47">
        <f t="shared" si="24"/>
        <v>104</v>
      </c>
      <c r="G37" s="47">
        <f t="shared" si="24"/>
        <v>108</v>
      </c>
      <c r="H37" s="47">
        <f t="shared" si="24"/>
        <v>110</v>
      </c>
      <c r="I37" s="47">
        <f t="shared" si="24"/>
        <v>110</v>
      </c>
      <c r="J37" s="47">
        <f t="shared" si="24"/>
        <v>110</v>
      </c>
      <c r="K37" s="47">
        <f t="shared" si="24"/>
        <v>111</v>
      </c>
      <c r="L37" s="47">
        <f t="shared" si="24"/>
        <v>113</v>
      </c>
      <c r="M37" s="47">
        <f t="shared" si="24"/>
        <v>114</v>
      </c>
      <c r="N37" s="47">
        <f t="shared" si="24"/>
        <v>116</v>
      </c>
      <c r="O37" s="47">
        <f t="shared" si="24"/>
        <v>118</v>
      </c>
      <c r="P37" s="47">
        <f t="shared" si="24"/>
        <v>119</v>
      </c>
      <c r="Q37" s="47">
        <f t="shared" si="24"/>
        <v>121</v>
      </c>
      <c r="R37" s="47">
        <f t="shared" si="24"/>
        <v>123</v>
      </c>
      <c r="S37" s="47">
        <f t="shared" si="24"/>
        <v>128</v>
      </c>
      <c r="T37" s="47">
        <f t="shared" si="24"/>
        <v>132</v>
      </c>
      <c r="U37" s="47">
        <f t="shared" si="24"/>
        <v>135</v>
      </c>
      <c r="V37" s="47">
        <f t="shared" si="24"/>
        <v>137</v>
      </c>
      <c r="W37" s="47">
        <f t="shared" si="24"/>
        <v>139</v>
      </c>
      <c r="X37" s="47">
        <f t="shared" si="24"/>
        <v>142</v>
      </c>
      <c r="Y37" s="47">
        <f t="shared" si="24"/>
        <v>145</v>
      </c>
      <c r="Z37" s="47">
        <f t="shared" si="24"/>
        <v>149</v>
      </c>
      <c r="AA37" s="47">
        <f t="shared" si="24"/>
        <v>152</v>
      </c>
      <c r="AB37" s="47">
        <f t="shared" si="24"/>
        <v>155</v>
      </c>
      <c r="AC37" s="47">
        <f t="shared" si="24"/>
        <v>159</v>
      </c>
      <c r="AD37" s="47">
        <f t="shared" si="24"/>
        <v>163</v>
      </c>
      <c r="AE37" s="47">
        <f t="shared" si="24"/>
        <v>165</v>
      </c>
      <c r="AF37" s="47">
        <f t="shared" si="24"/>
        <v>169</v>
      </c>
      <c r="AG37" s="47">
        <f t="shared" si="24"/>
        <v>174</v>
      </c>
      <c r="AH37" s="47">
        <f t="shared" ref="AH37:AZ37" si="25">AH186</f>
        <v>178</v>
      </c>
      <c r="AI37" s="47">
        <f t="shared" si="25"/>
        <v>180</v>
      </c>
      <c r="AJ37" s="47">
        <f t="shared" si="25"/>
        <v>183</v>
      </c>
      <c r="AK37" s="47">
        <f t="shared" si="25"/>
        <v>185</v>
      </c>
      <c r="AL37" s="47">
        <f t="shared" si="25"/>
        <v>187</v>
      </c>
      <c r="AM37" s="47">
        <f t="shared" si="25"/>
        <v>188</v>
      </c>
      <c r="AN37" s="47">
        <f t="shared" si="25"/>
        <v>190</v>
      </c>
      <c r="AO37" s="47">
        <f t="shared" si="25"/>
        <v>192</v>
      </c>
      <c r="AP37" s="47">
        <f t="shared" si="25"/>
        <v>195</v>
      </c>
      <c r="AQ37" s="47">
        <f t="shared" si="25"/>
        <v>197</v>
      </c>
      <c r="AR37" s="47">
        <f t="shared" si="25"/>
        <v>200</v>
      </c>
      <c r="AS37" s="47">
        <f t="shared" si="25"/>
        <v>202</v>
      </c>
      <c r="AT37" s="47">
        <f t="shared" si="25"/>
        <v>204</v>
      </c>
      <c r="AU37" s="47">
        <f t="shared" si="25"/>
        <v>206</v>
      </c>
      <c r="AV37" s="47">
        <f t="shared" si="25"/>
        <v>208</v>
      </c>
      <c r="AW37" s="47">
        <f t="shared" si="25"/>
        <v>211</v>
      </c>
      <c r="AX37" s="47">
        <f t="shared" si="25"/>
        <v>215</v>
      </c>
      <c r="AY37" s="47">
        <f t="shared" si="25"/>
        <v>218</v>
      </c>
      <c r="AZ37" s="47">
        <f t="shared" si="25"/>
        <v>219</v>
      </c>
    </row>
    <row r="38" spans="1:56">
      <c r="B38" t="str">
        <f t="shared" ref="B38:AG38" si="26">B196</f>
        <v>Corporate Allocation</v>
      </c>
      <c r="C38" s="47">
        <f t="shared" si="26"/>
        <v>9</v>
      </c>
      <c r="D38" s="47">
        <f t="shared" si="26"/>
        <v>9</v>
      </c>
      <c r="E38" s="47">
        <f t="shared" si="26"/>
        <v>8</v>
      </c>
      <c r="F38" s="47">
        <f t="shared" si="26"/>
        <v>8</v>
      </c>
      <c r="G38" s="47">
        <f t="shared" si="26"/>
        <v>8</v>
      </c>
      <c r="H38" s="47">
        <f t="shared" si="26"/>
        <v>8</v>
      </c>
      <c r="I38" s="47">
        <f t="shared" si="26"/>
        <v>8</v>
      </c>
      <c r="J38" s="47">
        <f t="shared" si="26"/>
        <v>8</v>
      </c>
      <c r="K38" s="47">
        <f t="shared" si="26"/>
        <v>8</v>
      </c>
      <c r="L38" s="47">
        <f t="shared" si="26"/>
        <v>8</v>
      </c>
      <c r="M38" s="47">
        <f t="shared" si="26"/>
        <v>8</v>
      </c>
      <c r="N38" s="47">
        <f t="shared" si="26"/>
        <v>8</v>
      </c>
      <c r="O38" s="47">
        <f t="shared" si="26"/>
        <v>8</v>
      </c>
      <c r="P38" s="47">
        <f t="shared" si="26"/>
        <v>8</v>
      </c>
      <c r="Q38" s="47">
        <f t="shared" si="26"/>
        <v>8</v>
      </c>
      <c r="R38" s="47">
        <f t="shared" si="26"/>
        <v>8</v>
      </c>
      <c r="S38" s="47">
        <f t="shared" si="26"/>
        <v>8</v>
      </c>
      <c r="T38" s="47">
        <f t="shared" si="26"/>
        <v>8</v>
      </c>
      <c r="U38" s="47">
        <f t="shared" si="26"/>
        <v>7</v>
      </c>
      <c r="V38" s="47">
        <f t="shared" si="26"/>
        <v>7</v>
      </c>
      <c r="W38" s="47">
        <f t="shared" si="26"/>
        <v>7</v>
      </c>
      <c r="X38" s="47">
        <f t="shared" si="26"/>
        <v>7</v>
      </c>
      <c r="Y38" s="47">
        <f t="shared" si="26"/>
        <v>7</v>
      </c>
      <c r="Z38" s="47">
        <f t="shared" si="26"/>
        <v>7</v>
      </c>
      <c r="AA38" s="47">
        <f t="shared" si="26"/>
        <v>7</v>
      </c>
      <c r="AB38" s="47">
        <f t="shared" si="26"/>
        <v>7</v>
      </c>
      <c r="AC38" s="47">
        <f t="shared" si="26"/>
        <v>7</v>
      </c>
      <c r="AD38" s="47">
        <f t="shared" si="26"/>
        <v>7</v>
      </c>
      <c r="AE38" s="47">
        <f t="shared" si="26"/>
        <v>7</v>
      </c>
      <c r="AF38" s="47">
        <f t="shared" si="26"/>
        <v>7</v>
      </c>
      <c r="AG38" s="47">
        <f t="shared" si="26"/>
        <v>7</v>
      </c>
      <c r="AH38" s="47">
        <f t="shared" ref="AH38:AZ38" si="27">AH196</f>
        <v>7</v>
      </c>
      <c r="AI38" s="47">
        <f t="shared" si="27"/>
        <v>6</v>
      </c>
      <c r="AJ38" s="47">
        <f t="shared" si="27"/>
        <v>6</v>
      </c>
      <c r="AK38" s="47">
        <f t="shared" si="27"/>
        <v>6</v>
      </c>
      <c r="AL38" s="47">
        <f t="shared" si="27"/>
        <v>6</v>
      </c>
      <c r="AM38" s="47">
        <f t="shared" si="27"/>
        <v>6</v>
      </c>
      <c r="AN38" s="47">
        <f t="shared" si="27"/>
        <v>6</v>
      </c>
      <c r="AO38" s="47">
        <f t="shared" si="27"/>
        <v>6</v>
      </c>
      <c r="AP38" s="47">
        <f t="shared" si="27"/>
        <v>6</v>
      </c>
      <c r="AQ38" s="47">
        <f t="shared" si="27"/>
        <v>6</v>
      </c>
      <c r="AR38" s="47">
        <f t="shared" si="27"/>
        <v>6</v>
      </c>
      <c r="AS38" s="47">
        <f t="shared" si="27"/>
        <v>6</v>
      </c>
      <c r="AT38" s="47">
        <f t="shared" si="27"/>
        <v>6</v>
      </c>
      <c r="AU38" s="47">
        <f t="shared" si="27"/>
        <v>6</v>
      </c>
      <c r="AV38" s="47">
        <f t="shared" si="27"/>
        <v>6</v>
      </c>
      <c r="AW38" s="47">
        <f t="shared" si="27"/>
        <v>6</v>
      </c>
      <c r="AX38" s="47">
        <f t="shared" si="27"/>
        <v>6</v>
      </c>
      <c r="AY38" s="47">
        <f t="shared" si="27"/>
        <v>6</v>
      </c>
      <c r="AZ38" s="47">
        <f t="shared" si="27"/>
        <v>6</v>
      </c>
    </row>
    <row r="39" spans="1:56" s="47" customFormat="1">
      <c r="A39" s="57"/>
    </row>
    <row r="40" spans="1:56" s="47" customFormat="1">
      <c r="A40" s="57" t="s">
        <v>226</v>
      </c>
    </row>
    <row r="41" spans="1:56" s="47" customFormat="1">
      <c r="A41" s="57"/>
      <c r="B41" s="9" t="s">
        <v>102</v>
      </c>
      <c r="C41" s="23">
        <v>2013</v>
      </c>
      <c r="D41" s="23">
        <v>2014</v>
      </c>
      <c r="E41" s="23">
        <v>2015</v>
      </c>
      <c r="F41" s="23">
        <v>2016</v>
      </c>
      <c r="G41" s="23">
        <v>2017</v>
      </c>
      <c r="H41" s="23">
        <v>2018</v>
      </c>
      <c r="I41" s="23">
        <v>2019</v>
      </c>
      <c r="J41" s="23">
        <v>2020</v>
      </c>
      <c r="K41" s="23">
        <v>2021</v>
      </c>
      <c r="L41" s="23">
        <v>2022</v>
      </c>
      <c r="M41" s="23">
        <v>2023</v>
      </c>
      <c r="N41" s="23">
        <v>2024</v>
      </c>
      <c r="O41" s="23">
        <v>2025</v>
      </c>
      <c r="P41" s="23">
        <v>2026</v>
      </c>
      <c r="Q41" s="23">
        <v>2027</v>
      </c>
      <c r="R41" s="23">
        <v>2028</v>
      </c>
      <c r="S41" s="23">
        <v>2029</v>
      </c>
      <c r="T41" s="23">
        <v>2030</v>
      </c>
      <c r="U41" s="23">
        <v>2031</v>
      </c>
      <c r="V41" s="23">
        <v>2032</v>
      </c>
      <c r="W41" s="23">
        <v>2033</v>
      </c>
      <c r="X41" s="23">
        <v>2034</v>
      </c>
      <c r="Y41" s="23">
        <v>2035</v>
      </c>
      <c r="Z41" s="23">
        <v>2036</v>
      </c>
      <c r="AA41" s="23">
        <v>2037</v>
      </c>
      <c r="AB41" s="11">
        <v>2038</v>
      </c>
      <c r="AC41" s="11">
        <v>2039</v>
      </c>
      <c r="AD41" s="11">
        <v>2040</v>
      </c>
      <c r="AE41" s="11">
        <v>2041</v>
      </c>
      <c r="AF41" s="11">
        <v>2042</v>
      </c>
      <c r="AG41" s="11">
        <v>2043</v>
      </c>
      <c r="AH41" s="11">
        <v>2044</v>
      </c>
      <c r="AI41" s="11">
        <v>2045</v>
      </c>
      <c r="AJ41" s="11">
        <v>2046</v>
      </c>
      <c r="AK41" s="11">
        <v>2047</v>
      </c>
      <c r="AL41" s="11">
        <v>2048</v>
      </c>
      <c r="AM41" s="11">
        <v>2049</v>
      </c>
      <c r="AN41" s="11">
        <v>2050</v>
      </c>
      <c r="AO41" s="11">
        <v>2051</v>
      </c>
      <c r="AP41" s="11">
        <v>2052</v>
      </c>
      <c r="AQ41" s="11">
        <v>2053</v>
      </c>
      <c r="AR41" s="11">
        <v>2054</v>
      </c>
      <c r="AS41" s="11">
        <v>2055</v>
      </c>
      <c r="AT41" s="11">
        <v>2056</v>
      </c>
      <c r="AU41" s="11">
        <v>2057</v>
      </c>
      <c r="AV41" s="11">
        <v>2058</v>
      </c>
      <c r="AW41" s="11">
        <v>2059</v>
      </c>
      <c r="AX41" s="11">
        <v>2060</v>
      </c>
      <c r="AY41" s="11">
        <v>2061</v>
      </c>
      <c r="AZ41" s="11">
        <v>2062</v>
      </c>
    </row>
    <row r="42" spans="1:56" s="47" customFormat="1">
      <c r="A42" s="70" t="s">
        <v>88</v>
      </c>
      <c r="B42" s="47" t="str">
        <f t="shared" ref="B42:B49" si="28">B135</f>
        <v>Operating and Administrative</v>
      </c>
      <c r="C42" s="47">
        <f t="shared" ref="C42:AH42" si="29">C135-$C135</f>
        <v>0</v>
      </c>
      <c r="D42" s="47">
        <f>D135-$C135</f>
        <v>16</v>
      </c>
      <c r="E42" s="47">
        <f t="shared" si="29"/>
        <v>91</v>
      </c>
      <c r="F42" s="47">
        <f t="shared" si="29"/>
        <v>104</v>
      </c>
      <c r="G42" s="47">
        <f t="shared" si="29"/>
        <v>115</v>
      </c>
      <c r="H42" s="47">
        <f t="shared" si="29"/>
        <v>138</v>
      </c>
      <c r="I42" s="47">
        <f t="shared" si="29"/>
        <v>150</v>
      </c>
      <c r="J42" s="47">
        <f t="shared" si="29"/>
        <v>161</v>
      </c>
      <c r="K42" s="47">
        <f t="shared" si="29"/>
        <v>173</v>
      </c>
      <c r="L42" s="47">
        <f t="shared" si="29"/>
        <v>186</v>
      </c>
      <c r="M42" s="47">
        <f t="shared" si="29"/>
        <v>205</v>
      </c>
      <c r="N42" s="47">
        <f t="shared" si="29"/>
        <v>220</v>
      </c>
      <c r="O42" s="47">
        <f t="shared" si="29"/>
        <v>235</v>
      </c>
      <c r="P42" s="47">
        <f t="shared" si="29"/>
        <v>253</v>
      </c>
      <c r="Q42" s="47">
        <f t="shared" si="29"/>
        <v>266</v>
      </c>
      <c r="R42" s="47">
        <f t="shared" si="29"/>
        <v>282</v>
      </c>
      <c r="S42" s="47">
        <f t="shared" si="29"/>
        <v>306</v>
      </c>
      <c r="T42" s="47">
        <f t="shared" si="29"/>
        <v>321</v>
      </c>
      <c r="U42" s="47">
        <f t="shared" si="29"/>
        <v>337</v>
      </c>
      <c r="V42" s="47">
        <f t="shared" si="29"/>
        <v>370</v>
      </c>
      <c r="W42" s="47">
        <f t="shared" si="29"/>
        <v>389</v>
      </c>
      <c r="X42" s="47">
        <f t="shared" si="29"/>
        <v>412</v>
      </c>
      <c r="Y42" s="47">
        <f t="shared" si="29"/>
        <v>439</v>
      </c>
      <c r="Z42" s="47">
        <f t="shared" si="29"/>
        <v>461</v>
      </c>
      <c r="AA42" s="47">
        <f t="shared" si="29"/>
        <v>481</v>
      </c>
      <c r="AB42" s="47">
        <f t="shared" si="29"/>
        <v>518</v>
      </c>
      <c r="AC42" s="47">
        <f t="shared" si="29"/>
        <v>542</v>
      </c>
      <c r="AD42" s="47">
        <f t="shared" si="29"/>
        <v>565</v>
      </c>
      <c r="AE42" s="47">
        <f t="shared" si="29"/>
        <v>605</v>
      </c>
      <c r="AF42" s="47">
        <f t="shared" si="29"/>
        <v>632</v>
      </c>
      <c r="AG42" s="47">
        <f t="shared" si="29"/>
        <v>659</v>
      </c>
      <c r="AH42" s="47">
        <f t="shared" si="29"/>
        <v>686</v>
      </c>
      <c r="AI42" s="47">
        <f t="shared" ref="AI42:AZ42" si="30">AI135-$C135</f>
        <v>730</v>
      </c>
      <c r="AJ42" s="47">
        <f t="shared" si="30"/>
        <v>761</v>
      </c>
      <c r="AK42" s="47">
        <f t="shared" si="30"/>
        <v>792</v>
      </c>
      <c r="AL42" s="47">
        <f t="shared" si="30"/>
        <v>826</v>
      </c>
      <c r="AM42" s="47">
        <f t="shared" si="30"/>
        <v>856</v>
      </c>
      <c r="AN42" s="47">
        <f t="shared" si="30"/>
        <v>888</v>
      </c>
      <c r="AO42" s="47">
        <f t="shared" si="30"/>
        <v>921</v>
      </c>
      <c r="AP42" s="47">
        <f t="shared" si="30"/>
        <v>955</v>
      </c>
      <c r="AQ42" s="47">
        <f t="shared" si="30"/>
        <v>977</v>
      </c>
      <c r="AR42" s="47">
        <f t="shared" si="30"/>
        <v>1012</v>
      </c>
      <c r="AS42" s="47">
        <f t="shared" si="30"/>
        <v>1034</v>
      </c>
      <c r="AT42" s="47">
        <f t="shared" si="30"/>
        <v>1057</v>
      </c>
      <c r="AU42" s="47">
        <f t="shared" si="30"/>
        <v>1080</v>
      </c>
      <c r="AV42" s="47">
        <f t="shared" si="30"/>
        <v>1103</v>
      </c>
      <c r="AW42" s="47">
        <f t="shared" si="30"/>
        <v>1127</v>
      </c>
      <c r="AX42" s="47">
        <f t="shared" si="30"/>
        <v>1151</v>
      </c>
      <c r="AY42" s="47">
        <f t="shared" si="30"/>
        <v>1176</v>
      </c>
      <c r="AZ42" s="47">
        <f t="shared" si="30"/>
        <v>1201</v>
      </c>
      <c r="BA42" s="47">
        <f>SUM(C42:AZ42)</f>
        <v>27965</v>
      </c>
    </row>
    <row r="43" spans="1:56" s="47" customFormat="1">
      <c r="A43" s="70" t="s">
        <v>119</v>
      </c>
      <c r="B43" s="47" t="str">
        <f t="shared" si="28"/>
        <v>Operating and Administrative</v>
      </c>
      <c r="C43" s="47">
        <f t="shared" ref="C43:AH43" si="31">C136-$C136</f>
        <v>0</v>
      </c>
      <c r="D43" s="47">
        <f t="shared" si="31"/>
        <v>16</v>
      </c>
      <c r="E43" s="47">
        <f t="shared" si="31"/>
        <v>91</v>
      </c>
      <c r="F43" s="47">
        <f t="shared" si="31"/>
        <v>104</v>
      </c>
      <c r="G43" s="47">
        <f t="shared" si="31"/>
        <v>115</v>
      </c>
      <c r="H43" s="47">
        <f t="shared" si="31"/>
        <v>138</v>
      </c>
      <c r="I43" s="47">
        <f t="shared" si="31"/>
        <v>150</v>
      </c>
      <c r="J43" s="47">
        <f t="shared" si="31"/>
        <v>161</v>
      </c>
      <c r="K43" s="47">
        <f t="shared" si="31"/>
        <v>173</v>
      </c>
      <c r="L43" s="47">
        <f t="shared" si="31"/>
        <v>186</v>
      </c>
      <c r="M43" s="47">
        <f t="shared" si="31"/>
        <v>205</v>
      </c>
      <c r="N43" s="47">
        <f t="shared" si="31"/>
        <v>230</v>
      </c>
      <c r="O43" s="47">
        <f t="shared" si="31"/>
        <v>245</v>
      </c>
      <c r="P43" s="47">
        <f t="shared" si="31"/>
        <v>258</v>
      </c>
      <c r="Q43" s="47">
        <f t="shared" si="31"/>
        <v>272</v>
      </c>
      <c r="R43" s="47">
        <f t="shared" si="31"/>
        <v>288</v>
      </c>
      <c r="S43" s="47">
        <f t="shared" si="31"/>
        <v>304</v>
      </c>
      <c r="T43" s="47">
        <f t="shared" si="31"/>
        <v>323</v>
      </c>
      <c r="U43" s="47">
        <f t="shared" si="31"/>
        <v>340</v>
      </c>
      <c r="V43" s="47">
        <f t="shared" si="31"/>
        <v>359</v>
      </c>
      <c r="W43" s="47">
        <f t="shared" si="31"/>
        <v>384</v>
      </c>
      <c r="X43" s="47">
        <f t="shared" si="31"/>
        <v>403</v>
      </c>
      <c r="Y43" s="47">
        <f t="shared" si="31"/>
        <v>438</v>
      </c>
      <c r="Z43" s="47">
        <f t="shared" si="31"/>
        <v>460</v>
      </c>
      <c r="AA43" s="47">
        <f t="shared" si="31"/>
        <v>482</v>
      </c>
      <c r="AB43" s="47">
        <f t="shared" si="31"/>
        <v>503</v>
      </c>
      <c r="AC43" s="47">
        <f t="shared" si="31"/>
        <v>540</v>
      </c>
      <c r="AD43" s="47">
        <f t="shared" si="31"/>
        <v>565</v>
      </c>
      <c r="AE43" s="47">
        <f t="shared" si="31"/>
        <v>589</v>
      </c>
      <c r="AF43" s="47">
        <f t="shared" si="31"/>
        <v>630</v>
      </c>
      <c r="AG43" s="47">
        <f t="shared" si="31"/>
        <v>658</v>
      </c>
      <c r="AH43" s="47">
        <f t="shared" si="31"/>
        <v>686</v>
      </c>
      <c r="AI43" s="47">
        <f t="shared" ref="AI43:AZ43" si="32">AI136-$C136</f>
        <v>712</v>
      </c>
      <c r="AJ43" s="47">
        <f t="shared" si="32"/>
        <v>758</v>
      </c>
      <c r="AK43" s="47">
        <f t="shared" si="32"/>
        <v>789</v>
      </c>
      <c r="AL43" s="47">
        <f t="shared" si="32"/>
        <v>820</v>
      </c>
      <c r="AM43" s="47">
        <f t="shared" si="32"/>
        <v>850</v>
      </c>
      <c r="AN43" s="47">
        <f t="shared" si="32"/>
        <v>882</v>
      </c>
      <c r="AO43" s="47">
        <f t="shared" si="32"/>
        <v>915</v>
      </c>
      <c r="AP43" s="47">
        <f t="shared" si="32"/>
        <v>949</v>
      </c>
      <c r="AQ43" s="47">
        <f t="shared" si="32"/>
        <v>971</v>
      </c>
      <c r="AR43" s="47">
        <f t="shared" si="32"/>
        <v>1006</v>
      </c>
      <c r="AS43" s="47">
        <f t="shared" si="32"/>
        <v>1028</v>
      </c>
      <c r="AT43" s="47">
        <f t="shared" si="32"/>
        <v>1050</v>
      </c>
      <c r="AU43" s="47">
        <f t="shared" si="32"/>
        <v>1073</v>
      </c>
      <c r="AV43" s="47">
        <f t="shared" si="32"/>
        <v>1096</v>
      </c>
      <c r="AW43" s="47">
        <f t="shared" si="32"/>
        <v>1120</v>
      </c>
      <c r="AX43" s="47">
        <f t="shared" si="32"/>
        <v>1144</v>
      </c>
      <c r="AY43" s="47">
        <f t="shared" si="32"/>
        <v>1169</v>
      </c>
      <c r="AZ43" s="47">
        <f t="shared" si="32"/>
        <v>1194</v>
      </c>
      <c r="BA43" s="47">
        <f t="shared" ref="BA43:BA49" si="33">SUM(C43:AZ43)</f>
        <v>27822</v>
      </c>
      <c r="BC43" s="47" t="s">
        <v>171</v>
      </c>
    </row>
    <row r="44" spans="1:56" s="47" customFormat="1">
      <c r="A44" s="70" t="s">
        <v>120</v>
      </c>
      <c r="B44" s="47" t="str">
        <f t="shared" si="28"/>
        <v>Operating and Administrative</v>
      </c>
      <c r="C44" s="47">
        <f t="shared" ref="C44:AH44" si="34">C137-$C137</f>
        <v>0</v>
      </c>
      <c r="D44" s="47">
        <f t="shared" si="34"/>
        <v>16</v>
      </c>
      <c r="E44" s="47">
        <f t="shared" si="34"/>
        <v>91</v>
      </c>
      <c r="F44" s="47">
        <f t="shared" si="34"/>
        <v>104</v>
      </c>
      <c r="G44" s="47">
        <f t="shared" si="34"/>
        <v>115</v>
      </c>
      <c r="H44" s="47">
        <f t="shared" si="34"/>
        <v>138</v>
      </c>
      <c r="I44" s="47">
        <f t="shared" si="34"/>
        <v>150</v>
      </c>
      <c r="J44" s="47">
        <f t="shared" si="34"/>
        <v>161</v>
      </c>
      <c r="K44" s="47">
        <f t="shared" si="34"/>
        <v>173</v>
      </c>
      <c r="L44" s="47">
        <f t="shared" si="34"/>
        <v>186</v>
      </c>
      <c r="M44" s="47">
        <f t="shared" si="34"/>
        <v>205</v>
      </c>
      <c r="N44" s="47">
        <f t="shared" si="34"/>
        <v>221</v>
      </c>
      <c r="O44" s="47">
        <f t="shared" si="34"/>
        <v>235</v>
      </c>
      <c r="P44" s="47">
        <f t="shared" si="34"/>
        <v>247</v>
      </c>
      <c r="Q44" s="47">
        <f t="shared" si="34"/>
        <v>277</v>
      </c>
      <c r="R44" s="47">
        <f t="shared" si="34"/>
        <v>294</v>
      </c>
      <c r="S44" s="47">
        <f t="shared" si="34"/>
        <v>311</v>
      </c>
      <c r="T44" s="47">
        <f t="shared" si="34"/>
        <v>325</v>
      </c>
      <c r="U44" s="47">
        <f t="shared" si="34"/>
        <v>342</v>
      </c>
      <c r="V44" s="47">
        <f t="shared" si="34"/>
        <v>361</v>
      </c>
      <c r="W44" s="47">
        <f t="shared" si="34"/>
        <v>379</v>
      </c>
      <c r="X44" s="47">
        <f t="shared" si="34"/>
        <v>400</v>
      </c>
      <c r="Y44" s="47">
        <f t="shared" si="34"/>
        <v>421</v>
      </c>
      <c r="Z44" s="47">
        <f t="shared" si="34"/>
        <v>442</v>
      </c>
      <c r="AA44" s="47">
        <f t="shared" si="34"/>
        <v>467</v>
      </c>
      <c r="AB44" s="47">
        <f t="shared" si="34"/>
        <v>484</v>
      </c>
      <c r="AC44" s="47">
        <f t="shared" si="34"/>
        <v>513</v>
      </c>
      <c r="AD44" s="47">
        <f t="shared" si="34"/>
        <v>537</v>
      </c>
      <c r="AE44" s="47">
        <f t="shared" si="34"/>
        <v>560</v>
      </c>
      <c r="AF44" s="47">
        <f t="shared" si="34"/>
        <v>592</v>
      </c>
      <c r="AG44" s="47">
        <f t="shared" si="34"/>
        <v>617</v>
      </c>
      <c r="AH44" s="47">
        <f t="shared" si="34"/>
        <v>651</v>
      </c>
      <c r="AI44" s="47">
        <f t="shared" ref="AI44:AZ44" si="35">AI137-$C137</f>
        <v>677</v>
      </c>
      <c r="AJ44" s="47">
        <f t="shared" si="35"/>
        <v>715</v>
      </c>
      <c r="AK44" s="47">
        <f t="shared" si="35"/>
        <v>750</v>
      </c>
      <c r="AL44" s="47">
        <f t="shared" si="35"/>
        <v>774</v>
      </c>
      <c r="AM44" s="47">
        <f t="shared" si="35"/>
        <v>804</v>
      </c>
      <c r="AN44" s="47">
        <f t="shared" si="35"/>
        <v>835</v>
      </c>
      <c r="AO44" s="47">
        <f t="shared" si="35"/>
        <v>867</v>
      </c>
      <c r="AP44" s="47">
        <f t="shared" si="35"/>
        <v>900</v>
      </c>
      <c r="AQ44" s="47">
        <f t="shared" si="35"/>
        <v>921</v>
      </c>
      <c r="AR44" s="47">
        <f t="shared" si="35"/>
        <v>955</v>
      </c>
      <c r="AS44" s="47">
        <f t="shared" si="35"/>
        <v>976</v>
      </c>
      <c r="AT44" s="47">
        <f t="shared" si="35"/>
        <v>998</v>
      </c>
      <c r="AU44" s="47">
        <f t="shared" si="35"/>
        <v>1019</v>
      </c>
      <c r="AV44" s="47">
        <f t="shared" si="35"/>
        <v>1042</v>
      </c>
      <c r="AW44" s="47">
        <f t="shared" si="35"/>
        <v>1064</v>
      </c>
      <c r="AX44" s="47">
        <f t="shared" si="35"/>
        <v>1088</v>
      </c>
      <c r="AY44" s="47">
        <f t="shared" si="35"/>
        <v>1111</v>
      </c>
      <c r="AZ44" s="47">
        <f t="shared" si="35"/>
        <v>1135</v>
      </c>
      <c r="BA44" s="47">
        <f t="shared" si="33"/>
        <v>26646</v>
      </c>
    </row>
    <row r="45" spans="1:56" s="47" customFormat="1">
      <c r="A45" s="70" t="s">
        <v>121</v>
      </c>
      <c r="B45" s="47" t="str">
        <f t="shared" si="28"/>
        <v>Operating and Administrative</v>
      </c>
      <c r="C45" s="47">
        <f t="shared" ref="C45:AH45" si="36">C138-$C138</f>
        <v>0</v>
      </c>
      <c r="D45" s="47">
        <f t="shared" si="36"/>
        <v>16</v>
      </c>
      <c r="E45" s="47">
        <f t="shared" si="36"/>
        <v>91</v>
      </c>
      <c r="F45" s="47">
        <f t="shared" si="36"/>
        <v>104</v>
      </c>
      <c r="G45" s="47">
        <f t="shared" si="36"/>
        <v>115</v>
      </c>
      <c r="H45" s="47">
        <f t="shared" si="36"/>
        <v>138</v>
      </c>
      <c r="I45" s="47">
        <f t="shared" si="36"/>
        <v>150</v>
      </c>
      <c r="J45" s="47">
        <f t="shared" si="36"/>
        <v>166</v>
      </c>
      <c r="K45" s="47">
        <f t="shared" si="36"/>
        <v>188</v>
      </c>
      <c r="L45" s="47">
        <f t="shared" si="36"/>
        <v>201</v>
      </c>
      <c r="M45" s="47">
        <f t="shared" si="36"/>
        <v>215</v>
      </c>
      <c r="N45" s="47">
        <f t="shared" si="36"/>
        <v>229</v>
      </c>
      <c r="O45" s="47">
        <f t="shared" si="36"/>
        <v>249</v>
      </c>
      <c r="P45" s="47">
        <f t="shared" si="36"/>
        <v>262</v>
      </c>
      <c r="Q45" s="47">
        <f t="shared" si="36"/>
        <v>275</v>
      </c>
      <c r="R45" s="47">
        <f t="shared" si="36"/>
        <v>292</v>
      </c>
      <c r="S45" s="47">
        <f t="shared" si="36"/>
        <v>309</v>
      </c>
      <c r="T45" s="47">
        <f t="shared" si="36"/>
        <v>330</v>
      </c>
      <c r="U45" s="47">
        <f t="shared" si="36"/>
        <v>346</v>
      </c>
      <c r="V45" s="47">
        <f t="shared" si="36"/>
        <v>363</v>
      </c>
      <c r="W45" s="47">
        <f t="shared" si="36"/>
        <v>397</v>
      </c>
      <c r="X45" s="47">
        <f t="shared" si="36"/>
        <v>419</v>
      </c>
      <c r="Y45" s="47">
        <f t="shared" si="36"/>
        <v>440</v>
      </c>
      <c r="Z45" s="47">
        <f t="shared" si="36"/>
        <v>460</v>
      </c>
      <c r="AA45" s="47">
        <f t="shared" si="36"/>
        <v>481</v>
      </c>
      <c r="AB45" s="47">
        <f t="shared" si="36"/>
        <v>502</v>
      </c>
      <c r="AC45" s="47">
        <f t="shared" si="36"/>
        <v>541</v>
      </c>
      <c r="AD45" s="47">
        <f t="shared" si="36"/>
        <v>566</v>
      </c>
      <c r="AE45" s="47">
        <f t="shared" si="36"/>
        <v>590</v>
      </c>
      <c r="AF45" s="47">
        <f t="shared" si="36"/>
        <v>632</v>
      </c>
      <c r="AG45" s="47">
        <f t="shared" si="36"/>
        <v>659</v>
      </c>
      <c r="AH45" s="47">
        <f t="shared" si="36"/>
        <v>687</v>
      </c>
      <c r="AI45" s="47">
        <f t="shared" ref="AI45:AZ45" si="37">AI138-$C138</f>
        <v>713</v>
      </c>
      <c r="AJ45" s="47">
        <f t="shared" si="37"/>
        <v>761</v>
      </c>
      <c r="AK45" s="47">
        <f t="shared" si="37"/>
        <v>789</v>
      </c>
      <c r="AL45" s="47">
        <f t="shared" si="37"/>
        <v>822</v>
      </c>
      <c r="AM45" s="47">
        <f t="shared" si="37"/>
        <v>852</v>
      </c>
      <c r="AN45" s="47">
        <f t="shared" si="37"/>
        <v>884</v>
      </c>
      <c r="AO45" s="47">
        <f t="shared" si="37"/>
        <v>917</v>
      </c>
      <c r="AP45" s="47">
        <f t="shared" si="37"/>
        <v>951</v>
      </c>
      <c r="AQ45" s="47">
        <f t="shared" si="37"/>
        <v>973</v>
      </c>
      <c r="AR45" s="47">
        <f t="shared" si="37"/>
        <v>1007</v>
      </c>
      <c r="AS45" s="47">
        <f t="shared" si="37"/>
        <v>1029</v>
      </c>
      <c r="AT45" s="47">
        <f t="shared" si="37"/>
        <v>1052</v>
      </c>
      <c r="AU45" s="47">
        <f t="shared" si="37"/>
        <v>1075</v>
      </c>
      <c r="AV45" s="47">
        <f t="shared" si="37"/>
        <v>1098</v>
      </c>
      <c r="AW45" s="47">
        <f t="shared" si="37"/>
        <v>1122</v>
      </c>
      <c r="AX45" s="47">
        <f t="shared" si="37"/>
        <v>1146</v>
      </c>
      <c r="AY45" s="47">
        <f t="shared" si="37"/>
        <v>1171</v>
      </c>
      <c r="AZ45" s="47">
        <f t="shared" si="37"/>
        <v>1196</v>
      </c>
      <c r="BA45" s="47">
        <f t="shared" si="33"/>
        <v>27971</v>
      </c>
      <c r="BC45" s="47">
        <f>AVERAGE(BA42:BA49)</f>
        <v>27594.25</v>
      </c>
      <c r="BD45" s="47" t="s">
        <v>233</v>
      </c>
    </row>
    <row r="46" spans="1:56" s="47" customFormat="1">
      <c r="A46" s="70" t="s">
        <v>122</v>
      </c>
      <c r="B46" s="47" t="str">
        <f t="shared" si="28"/>
        <v>Operating and Administrative</v>
      </c>
      <c r="C46" s="47">
        <f t="shared" ref="C46:AH46" si="38">C139-$C139</f>
        <v>0</v>
      </c>
      <c r="D46" s="47">
        <f t="shared" si="38"/>
        <v>16</v>
      </c>
      <c r="E46" s="47">
        <f t="shared" si="38"/>
        <v>91</v>
      </c>
      <c r="F46" s="47">
        <f t="shared" si="38"/>
        <v>104</v>
      </c>
      <c r="G46" s="47">
        <f t="shared" si="38"/>
        <v>115</v>
      </c>
      <c r="H46" s="47">
        <f t="shared" si="38"/>
        <v>138</v>
      </c>
      <c r="I46" s="47">
        <f t="shared" si="38"/>
        <v>150</v>
      </c>
      <c r="J46" s="47">
        <f t="shared" si="38"/>
        <v>166</v>
      </c>
      <c r="K46" s="47">
        <f t="shared" si="38"/>
        <v>188</v>
      </c>
      <c r="L46" s="47">
        <f t="shared" si="38"/>
        <v>201</v>
      </c>
      <c r="M46" s="47">
        <f t="shared" si="38"/>
        <v>215</v>
      </c>
      <c r="N46" s="47">
        <f t="shared" si="38"/>
        <v>230</v>
      </c>
      <c r="O46" s="47">
        <f t="shared" si="38"/>
        <v>245</v>
      </c>
      <c r="P46" s="47">
        <f t="shared" si="38"/>
        <v>276</v>
      </c>
      <c r="Q46" s="47">
        <f t="shared" si="38"/>
        <v>290</v>
      </c>
      <c r="R46" s="47">
        <f t="shared" si="38"/>
        <v>306</v>
      </c>
      <c r="S46" s="47">
        <f t="shared" si="38"/>
        <v>323</v>
      </c>
      <c r="T46" s="47">
        <f t="shared" si="38"/>
        <v>337</v>
      </c>
      <c r="U46" s="47">
        <f t="shared" si="38"/>
        <v>353</v>
      </c>
      <c r="V46" s="47">
        <f t="shared" si="38"/>
        <v>372</v>
      </c>
      <c r="W46" s="47">
        <f t="shared" si="38"/>
        <v>390</v>
      </c>
      <c r="X46" s="47">
        <f t="shared" si="38"/>
        <v>412</v>
      </c>
      <c r="Y46" s="47">
        <f t="shared" si="38"/>
        <v>432</v>
      </c>
      <c r="Z46" s="47">
        <f t="shared" si="38"/>
        <v>451</v>
      </c>
      <c r="AA46" s="47">
        <f t="shared" si="38"/>
        <v>472</v>
      </c>
      <c r="AB46" s="47">
        <f t="shared" si="38"/>
        <v>494</v>
      </c>
      <c r="AC46" s="47">
        <f t="shared" si="38"/>
        <v>516</v>
      </c>
      <c r="AD46" s="47">
        <f t="shared" si="38"/>
        <v>538</v>
      </c>
      <c r="AE46" s="47">
        <f t="shared" si="38"/>
        <v>569</v>
      </c>
      <c r="AF46" s="47">
        <f t="shared" si="38"/>
        <v>593</v>
      </c>
      <c r="AG46" s="47">
        <f t="shared" si="38"/>
        <v>618</v>
      </c>
      <c r="AH46" s="47">
        <f t="shared" si="38"/>
        <v>643</v>
      </c>
      <c r="AI46" s="47">
        <f t="shared" ref="AI46:AZ46" si="39">AI139-$C139</f>
        <v>678</v>
      </c>
      <c r="AJ46" s="47">
        <f t="shared" si="39"/>
        <v>706</v>
      </c>
      <c r="AK46" s="47">
        <f t="shared" si="39"/>
        <v>742</v>
      </c>
      <c r="AL46" s="47">
        <f t="shared" si="39"/>
        <v>772</v>
      </c>
      <c r="AM46" s="47">
        <f t="shared" si="39"/>
        <v>802</v>
      </c>
      <c r="AN46" s="47">
        <f t="shared" si="39"/>
        <v>833</v>
      </c>
      <c r="AO46" s="47">
        <f t="shared" si="39"/>
        <v>865</v>
      </c>
      <c r="AP46" s="47">
        <f t="shared" si="39"/>
        <v>898</v>
      </c>
      <c r="AQ46" s="47">
        <f t="shared" si="39"/>
        <v>919</v>
      </c>
      <c r="AR46" s="47">
        <f t="shared" si="39"/>
        <v>953</v>
      </c>
      <c r="AS46" s="47">
        <f t="shared" si="39"/>
        <v>974</v>
      </c>
      <c r="AT46" s="47">
        <f t="shared" si="39"/>
        <v>996</v>
      </c>
      <c r="AU46" s="47">
        <f t="shared" si="39"/>
        <v>1017</v>
      </c>
      <c r="AV46" s="47">
        <f t="shared" si="39"/>
        <v>1040</v>
      </c>
      <c r="AW46" s="47">
        <f t="shared" si="39"/>
        <v>1062</v>
      </c>
      <c r="AX46" s="47">
        <f t="shared" si="39"/>
        <v>1085</v>
      </c>
      <c r="AY46" s="47">
        <f t="shared" si="39"/>
        <v>1109</v>
      </c>
      <c r="AZ46" s="47">
        <f t="shared" si="39"/>
        <v>1133</v>
      </c>
      <c r="BA46" s="47">
        <f t="shared" si="33"/>
        <v>26828</v>
      </c>
      <c r="BC46" s="47">
        <f>STDEV(BA42:BA49)</f>
        <v>599.45826734286868</v>
      </c>
      <c r="BD46" s="47" t="s">
        <v>232</v>
      </c>
    </row>
    <row r="47" spans="1:56" s="47" customFormat="1">
      <c r="A47" s="71" t="s">
        <v>145</v>
      </c>
      <c r="B47" s="47" t="str">
        <f t="shared" si="28"/>
        <v>Operating and Administrative</v>
      </c>
      <c r="C47" s="47">
        <f t="shared" ref="C47:AH47" si="40">C140-$C140</f>
        <v>0</v>
      </c>
      <c r="D47" s="47">
        <f t="shared" si="40"/>
        <v>16</v>
      </c>
      <c r="E47" s="47">
        <f t="shared" si="40"/>
        <v>91</v>
      </c>
      <c r="F47" s="47">
        <f t="shared" si="40"/>
        <v>104</v>
      </c>
      <c r="G47" s="47">
        <f t="shared" si="40"/>
        <v>115</v>
      </c>
      <c r="H47" s="47">
        <f t="shared" si="40"/>
        <v>138</v>
      </c>
      <c r="I47" s="47">
        <f t="shared" si="40"/>
        <v>150</v>
      </c>
      <c r="J47" s="47">
        <f t="shared" si="40"/>
        <v>166</v>
      </c>
      <c r="K47" s="47">
        <f t="shared" si="40"/>
        <v>223</v>
      </c>
      <c r="L47" s="47">
        <f t="shared" si="40"/>
        <v>235</v>
      </c>
      <c r="M47" s="47">
        <f t="shared" si="40"/>
        <v>248</v>
      </c>
      <c r="N47" s="47">
        <f t="shared" si="40"/>
        <v>261</v>
      </c>
      <c r="O47" s="47">
        <f t="shared" si="40"/>
        <v>275</v>
      </c>
      <c r="P47" s="47">
        <f t="shared" si="40"/>
        <v>305</v>
      </c>
      <c r="Q47" s="47">
        <f t="shared" si="40"/>
        <v>318</v>
      </c>
      <c r="R47" s="47">
        <f t="shared" si="40"/>
        <v>333</v>
      </c>
      <c r="S47" s="47">
        <f t="shared" si="40"/>
        <v>349</v>
      </c>
      <c r="T47" s="47">
        <f t="shared" si="40"/>
        <v>362</v>
      </c>
      <c r="U47" s="47">
        <f t="shared" si="40"/>
        <v>377</v>
      </c>
      <c r="V47" s="47">
        <f t="shared" si="40"/>
        <v>394</v>
      </c>
      <c r="W47" s="47">
        <f t="shared" si="40"/>
        <v>411</v>
      </c>
      <c r="X47" s="47">
        <f t="shared" si="40"/>
        <v>432</v>
      </c>
      <c r="Y47" s="47">
        <f t="shared" si="40"/>
        <v>451</v>
      </c>
      <c r="Z47" s="47">
        <f t="shared" si="40"/>
        <v>469</v>
      </c>
      <c r="AA47" s="47">
        <f t="shared" si="40"/>
        <v>490</v>
      </c>
      <c r="AB47" s="47">
        <f t="shared" si="40"/>
        <v>511</v>
      </c>
      <c r="AC47" s="47">
        <f t="shared" si="40"/>
        <v>532</v>
      </c>
      <c r="AD47" s="47">
        <f t="shared" si="40"/>
        <v>555</v>
      </c>
      <c r="AE47" s="47">
        <f t="shared" si="40"/>
        <v>577</v>
      </c>
      <c r="AF47" s="47">
        <f t="shared" si="40"/>
        <v>607</v>
      </c>
      <c r="AG47" s="47">
        <f t="shared" si="40"/>
        <v>632</v>
      </c>
      <c r="AH47" s="47">
        <f t="shared" si="40"/>
        <v>658</v>
      </c>
      <c r="AI47" s="47">
        <f t="shared" ref="AI47:AZ47" si="41">AI140-$C140</f>
        <v>691</v>
      </c>
      <c r="AJ47" s="47">
        <f t="shared" si="41"/>
        <v>719</v>
      </c>
      <c r="AK47" s="47">
        <f t="shared" si="41"/>
        <v>755</v>
      </c>
      <c r="AL47" s="47">
        <f t="shared" si="41"/>
        <v>785</v>
      </c>
      <c r="AM47" s="47">
        <f t="shared" si="41"/>
        <v>814</v>
      </c>
      <c r="AN47" s="47">
        <f t="shared" si="41"/>
        <v>845</v>
      </c>
      <c r="AO47" s="47">
        <f t="shared" si="41"/>
        <v>876</v>
      </c>
      <c r="AP47" s="47">
        <f t="shared" si="41"/>
        <v>909</v>
      </c>
      <c r="AQ47" s="47">
        <f t="shared" si="41"/>
        <v>930</v>
      </c>
      <c r="AR47" s="47">
        <f t="shared" si="41"/>
        <v>963</v>
      </c>
      <c r="AS47" s="47">
        <f t="shared" si="41"/>
        <v>984</v>
      </c>
      <c r="AT47" s="47">
        <f t="shared" si="41"/>
        <v>1005</v>
      </c>
      <c r="AU47" s="47">
        <f t="shared" si="41"/>
        <v>1027</v>
      </c>
      <c r="AV47" s="47">
        <f t="shared" si="41"/>
        <v>1049</v>
      </c>
      <c r="AW47" s="47">
        <f t="shared" si="41"/>
        <v>1071</v>
      </c>
      <c r="AX47" s="47">
        <f t="shared" si="41"/>
        <v>1094</v>
      </c>
      <c r="AY47" s="47">
        <f t="shared" si="41"/>
        <v>1109</v>
      </c>
      <c r="AZ47" s="47">
        <f t="shared" si="41"/>
        <v>1133</v>
      </c>
      <c r="BA47" s="47">
        <f t="shared" si="33"/>
        <v>27544</v>
      </c>
    </row>
    <row r="48" spans="1:56" s="47" customFormat="1">
      <c r="A48" s="70" t="s">
        <v>124</v>
      </c>
      <c r="B48" s="47" t="str">
        <f t="shared" si="28"/>
        <v>Operating and Administrative</v>
      </c>
      <c r="C48" s="47">
        <f t="shared" ref="C48:AH48" si="42">C141-$C141</f>
        <v>0</v>
      </c>
      <c r="D48" s="47">
        <f t="shared" si="42"/>
        <v>16</v>
      </c>
      <c r="E48" s="47">
        <f t="shared" si="42"/>
        <v>91</v>
      </c>
      <c r="F48" s="47">
        <f t="shared" si="42"/>
        <v>104</v>
      </c>
      <c r="G48" s="47">
        <f t="shared" si="42"/>
        <v>115</v>
      </c>
      <c r="H48" s="47">
        <f t="shared" si="42"/>
        <v>138</v>
      </c>
      <c r="I48" s="47">
        <f t="shared" si="42"/>
        <v>150</v>
      </c>
      <c r="J48" s="47">
        <f t="shared" si="42"/>
        <v>166</v>
      </c>
      <c r="K48" s="47">
        <f t="shared" si="42"/>
        <v>226</v>
      </c>
      <c r="L48" s="47">
        <f t="shared" si="42"/>
        <v>239</v>
      </c>
      <c r="M48" s="47">
        <f t="shared" si="42"/>
        <v>252</v>
      </c>
      <c r="N48" s="47">
        <f t="shared" si="42"/>
        <v>265</v>
      </c>
      <c r="O48" s="47">
        <f t="shared" si="42"/>
        <v>279</v>
      </c>
      <c r="P48" s="47">
        <f t="shared" si="42"/>
        <v>290</v>
      </c>
      <c r="Q48" s="47">
        <f t="shared" si="42"/>
        <v>303</v>
      </c>
      <c r="R48" s="47">
        <f t="shared" si="42"/>
        <v>317</v>
      </c>
      <c r="S48" s="47">
        <f t="shared" si="42"/>
        <v>333</v>
      </c>
      <c r="T48" s="47">
        <f t="shared" si="42"/>
        <v>346</v>
      </c>
      <c r="U48" s="47">
        <f t="shared" si="42"/>
        <v>360</v>
      </c>
      <c r="V48" s="47">
        <f t="shared" si="42"/>
        <v>398</v>
      </c>
      <c r="W48" s="47">
        <f t="shared" si="42"/>
        <v>415</v>
      </c>
      <c r="X48" s="47">
        <f t="shared" si="42"/>
        <v>435</v>
      </c>
      <c r="Y48" s="47">
        <f t="shared" si="42"/>
        <v>454</v>
      </c>
      <c r="Z48" s="47">
        <f t="shared" si="42"/>
        <v>473</v>
      </c>
      <c r="AA48" s="47">
        <f t="shared" si="42"/>
        <v>493</v>
      </c>
      <c r="AB48" s="47">
        <f t="shared" si="42"/>
        <v>514</v>
      </c>
      <c r="AC48" s="47">
        <f t="shared" si="42"/>
        <v>535</v>
      </c>
      <c r="AD48" s="47">
        <f t="shared" si="42"/>
        <v>557</v>
      </c>
      <c r="AE48" s="47">
        <f t="shared" si="42"/>
        <v>580</v>
      </c>
      <c r="AF48" s="47">
        <f t="shared" si="42"/>
        <v>611</v>
      </c>
      <c r="AG48" s="47">
        <f t="shared" si="42"/>
        <v>636</v>
      </c>
      <c r="AH48" s="47">
        <f t="shared" si="42"/>
        <v>661</v>
      </c>
      <c r="AI48" s="47">
        <f t="shared" ref="AI48:AZ48" si="43">AI141-$C141</f>
        <v>694</v>
      </c>
      <c r="AJ48" s="47">
        <f t="shared" si="43"/>
        <v>722</v>
      </c>
      <c r="AK48" s="47">
        <f t="shared" si="43"/>
        <v>758</v>
      </c>
      <c r="AL48" s="47">
        <f t="shared" si="43"/>
        <v>787</v>
      </c>
      <c r="AM48" s="47">
        <f t="shared" si="43"/>
        <v>816</v>
      </c>
      <c r="AN48" s="47">
        <f t="shared" si="43"/>
        <v>847</v>
      </c>
      <c r="AO48" s="47">
        <f t="shared" si="43"/>
        <v>879</v>
      </c>
      <c r="AP48" s="47">
        <f t="shared" si="43"/>
        <v>912</v>
      </c>
      <c r="AQ48" s="47">
        <f t="shared" si="43"/>
        <v>932</v>
      </c>
      <c r="AR48" s="47">
        <f t="shared" si="43"/>
        <v>966</v>
      </c>
      <c r="AS48" s="47">
        <f t="shared" si="43"/>
        <v>986</v>
      </c>
      <c r="AT48" s="47">
        <f t="shared" si="43"/>
        <v>1008</v>
      </c>
      <c r="AU48" s="47">
        <f t="shared" si="43"/>
        <v>1029</v>
      </c>
      <c r="AV48" s="47">
        <f t="shared" si="43"/>
        <v>1051</v>
      </c>
      <c r="AW48" s="47">
        <f t="shared" si="43"/>
        <v>1074</v>
      </c>
      <c r="AX48" s="47">
        <f t="shared" si="43"/>
        <v>1096</v>
      </c>
      <c r="AY48" s="47">
        <f t="shared" si="43"/>
        <v>1109</v>
      </c>
      <c r="AZ48" s="47">
        <f t="shared" si="43"/>
        <v>1133</v>
      </c>
      <c r="BA48" s="47">
        <f t="shared" si="33"/>
        <v>27551</v>
      </c>
    </row>
    <row r="49" spans="1:56" s="47" customFormat="1">
      <c r="A49" s="70" t="s">
        <v>125</v>
      </c>
      <c r="B49" s="47" t="str">
        <f t="shared" si="28"/>
        <v>Operating and Administrative</v>
      </c>
      <c r="C49" s="47">
        <f t="shared" ref="C49:AH49" si="44">C142-$C142</f>
        <v>0</v>
      </c>
      <c r="D49" s="47">
        <f t="shared" si="44"/>
        <v>16</v>
      </c>
      <c r="E49" s="47">
        <f t="shared" si="44"/>
        <v>91</v>
      </c>
      <c r="F49" s="47">
        <f t="shared" si="44"/>
        <v>104</v>
      </c>
      <c r="G49" s="47">
        <f t="shared" si="44"/>
        <v>115</v>
      </c>
      <c r="H49" s="47">
        <f t="shared" si="44"/>
        <v>138</v>
      </c>
      <c r="I49" s="47">
        <f t="shared" si="44"/>
        <v>150</v>
      </c>
      <c r="J49" s="47">
        <f t="shared" si="44"/>
        <v>166</v>
      </c>
      <c r="K49" s="47">
        <f t="shared" si="44"/>
        <v>226</v>
      </c>
      <c r="L49" s="47">
        <f t="shared" si="44"/>
        <v>239</v>
      </c>
      <c r="M49" s="47">
        <f t="shared" si="44"/>
        <v>252</v>
      </c>
      <c r="N49" s="47">
        <f t="shared" si="44"/>
        <v>265</v>
      </c>
      <c r="O49" s="47">
        <f t="shared" si="44"/>
        <v>279</v>
      </c>
      <c r="P49" s="47">
        <f t="shared" si="44"/>
        <v>290</v>
      </c>
      <c r="Q49" s="47">
        <f t="shared" si="44"/>
        <v>303</v>
      </c>
      <c r="R49" s="47">
        <f t="shared" si="44"/>
        <v>317</v>
      </c>
      <c r="S49" s="47">
        <f t="shared" si="44"/>
        <v>333</v>
      </c>
      <c r="T49" s="47">
        <f t="shared" si="44"/>
        <v>346</v>
      </c>
      <c r="U49" s="47">
        <f t="shared" si="44"/>
        <v>360</v>
      </c>
      <c r="V49" s="47">
        <f t="shared" si="44"/>
        <v>389</v>
      </c>
      <c r="W49" s="47">
        <f t="shared" si="44"/>
        <v>413</v>
      </c>
      <c r="X49" s="47">
        <f t="shared" si="44"/>
        <v>434</v>
      </c>
      <c r="Y49" s="47">
        <f t="shared" si="44"/>
        <v>458</v>
      </c>
      <c r="Z49" s="47">
        <f t="shared" si="44"/>
        <v>478</v>
      </c>
      <c r="AA49" s="47">
        <f t="shared" si="44"/>
        <v>499</v>
      </c>
      <c r="AB49" s="47">
        <f t="shared" si="44"/>
        <v>521</v>
      </c>
      <c r="AC49" s="47">
        <f t="shared" si="44"/>
        <v>541</v>
      </c>
      <c r="AD49" s="47">
        <f t="shared" si="44"/>
        <v>582</v>
      </c>
      <c r="AE49" s="47">
        <f t="shared" si="44"/>
        <v>607</v>
      </c>
      <c r="AF49" s="47">
        <f t="shared" si="44"/>
        <v>632</v>
      </c>
      <c r="AG49" s="47">
        <f t="shared" si="44"/>
        <v>658</v>
      </c>
      <c r="AH49" s="47">
        <f t="shared" si="44"/>
        <v>691</v>
      </c>
      <c r="AI49" s="47">
        <f t="shared" ref="AI49:AZ49" si="45">AI142-$C142</f>
        <v>716</v>
      </c>
      <c r="AJ49" s="47">
        <f t="shared" si="45"/>
        <v>764</v>
      </c>
      <c r="AK49" s="47">
        <f t="shared" si="45"/>
        <v>793</v>
      </c>
      <c r="AL49" s="47">
        <f t="shared" si="45"/>
        <v>824</v>
      </c>
      <c r="AM49" s="47">
        <f t="shared" si="45"/>
        <v>854</v>
      </c>
      <c r="AN49" s="47">
        <f t="shared" si="45"/>
        <v>885</v>
      </c>
      <c r="AO49" s="47">
        <f t="shared" si="45"/>
        <v>918</v>
      </c>
      <c r="AP49" s="47">
        <f t="shared" si="45"/>
        <v>952</v>
      </c>
      <c r="AQ49" s="47">
        <f t="shared" si="45"/>
        <v>973</v>
      </c>
      <c r="AR49" s="47">
        <f t="shared" si="45"/>
        <v>1007</v>
      </c>
      <c r="AS49" s="47">
        <f t="shared" si="45"/>
        <v>1029</v>
      </c>
      <c r="AT49" s="47">
        <f t="shared" si="45"/>
        <v>1051</v>
      </c>
      <c r="AU49" s="47">
        <f t="shared" si="45"/>
        <v>1073</v>
      </c>
      <c r="AV49" s="47">
        <f t="shared" si="45"/>
        <v>1096</v>
      </c>
      <c r="AW49" s="47">
        <f t="shared" si="45"/>
        <v>1119</v>
      </c>
      <c r="AX49" s="47">
        <f t="shared" si="45"/>
        <v>1143</v>
      </c>
      <c r="AY49" s="47">
        <f t="shared" si="45"/>
        <v>1156</v>
      </c>
      <c r="AZ49" s="47">
        <f t="shared" si="45"/>
        <v>1181</v>
      </c>
      <c r="BA49" s="47">
        <f t="shared" si="33"/>
        <v>28427</v>
      </c>
    </row>
    <row r="50" spans="1:56" s="47" customFormat="1">
      <c r="A50" s="57"/>
    </row>
    <row r="51" spans="1:56" s="47" customFormat="1">
      <c r="A51" s="57"/>
      <c r="B51" s="9" t="s">
        <v>102</v>
      </c>
      <c r="C51" s="23">
        <v>2013</v>
      </c>
      <c r="D51" s="23">
        <v>2014</v>
      </c>
      <c r="E51" s="23">
        <v>2015</v>
      </c>
      <c r="F51" s="23">
        <v>2016</v>
      </c>
      <c r="G51" s="23">
        <v>2017</v>
      </c>
      <c r="H51" s="23">
        <v>2018</v>
      </c>
      <c r="I51" s="23">
        <v>2019</v>
      </c>
      <c r="J51" s="23">
        <v>2020</v>
      </c>
      <c r="K51" s="23">
        <v>2021</v>
      </c>
      <c r="L51" s="23">
        <v>2022</v>
      </c>
      <c r="M51" s="23">
        <v>2023</v>
      </c>
      <c r="N51" s="23">
        <v>2024</v>
      </c>
      <c r="O51" s="23">
        <v>2025</v>
      </c>
      <c r="P51" s="23">
        <v>2026</v>
      </c>
      <c r="Q51" s="23">
        <v>2027</v>
      </c>
      <c r="R51" s="23">
        <v>2028</v>
      </c>
      <c r="S51" s="23">
        <v>2029</v>
      </c>
      <c r="T51" s="23">
        <v>2030</v>
      </c>
      <c r="U51" s="23">
        <v>2031</v>
      </c>
      <c r="V51" s="23">
        <v>2032</v>
      </c>
      <c r="W51" s="23">
        <v>2033</v>
      </c>
      <c r="X51" s="23">
        <v>2034</v>
      </c>
      <c r="Y51" s="23">
        <v>2035</v>
      </c>
      <c r="Z51" s="23">
        <v>2036</v>
      </c>
      <c r="AA51" s="23">
        <v>2037</v>
      </c>
      <c r="AB51" s="11">
        <v>2038</v>
      </c>
      <c r="AC51" s="11">
        <v>2039</v>
      </c>
      <c r="AD51" s="11">
        <v>2040</v>
      </c>
      <c r="AE51" s="11">
        <v>2041</v>
      </c>
      <c r="AF51" s="11">
        <v>2042</v>
      </c>
      <c r="AG51" s="11">
        <v>2043</v>
      </c>
      <c r="AH51" s="11">
        <v>2044</v>
      </c>
      <c r="AI51" s="11">
        <v>2045</v>
      </c>
      <c r="AJ51" s="11">
        <v>2046</v>
      </c>
      <c r="AK51" s="11">
        <v>2047</v>
      </c>
      <c r="AL51" s="11">
        <v>2048</v>
      </c>
      <c r="AM51" s="11">
        <v>2049</v>
      </c>
      <c r="AN51" s="11">
        <v>2050</v>
      </c>
      <c r="AO51" s="11">
        <v>2051</v>
      </c>
      <c r="AP51" s="11">
        <v>2052</v>
      </c>
      <c r="AQ51" s="11">
        <v>2053</v>
      </c>
      <c r="AR51" s="11">
        <v>2054</v>
      </c>
      <c r="AS51" s="11">
        <v>2055</v>
      </c>
      <c r="AT51" s="11">
        <v>2056</v>
      </c>
      <c r="AU51" s="11">
        <v>2057</v>
      </c>
      <c r="AV51" s="11">
        <v>2058</v>
      </c>
      <c r="AW51" s="11">
        <v>2059</v>
      </c>
      <c r="AX51" s="11">
        <v>2060</v>
      </c>
      <c r="AY51" s="11">
        <v>2061</v>
      </c>
      <c r="AZ51" s="11">
        <v>2062</v>
      </c>
    </row>
    <row r="52" spans="1:56" s="47" customFormat="1">
      <c r="A52" s="158" t="s">
        <v>271</v>
      </c>
      <c r="B52" s="10" t="s">
        <v>34</v>
      </c>
      <c r="C52" s="47">
        <f t="shared" ref="C52:AH52" si="46">C145-$C145</f>
        <v>0</v>
      </c>
      <c r="D52" s="47">
        <f t="shared" si="46"/>
        <v>-11</v>
      </c>
      <c r="E52" s="47">
        <f t="shared" si="46"/>
        <v>85</v>
      </c>
      <c r="F52" s="47">
        <f t="shared" si="46"/>
        <v>138</v>
      </c>
      <c r="G52" s="47">
        <f t="shared" si="46"/>
        <v>207</v>
      </c>
      <c r="H52" s="47">
        <f t="shared" si="46"/>
        <v>286</v>
      </c>
      <c r="I52" s="47">
        <f t="shared" si="46"/>
        <v>406</v>
      </c>
      <c r="J52" s="47">
        <f t="shared" si="46"/>
        <v>398</v>
      </c>
      <c r="K52" s="47">
        <f t="shared" si="46"/>
        <v>398</v>
      </c>
      <c r="L52" s="47">
        <f t="shared" si="46"/>
        <v>385</v>
      </c>
      <c r="M52" s="47">
        <f t="shared" si="46"/>
        <v>393</v>
      </c>
      <c r="N52" s="47">
        <f t="shared" si="46"/>
        <v>408</v>
      </c>
      <c r="O52" s="47">
        <f t="shared" si="46"/>
        <v>406</v>
      </c>
      <c r="P52" s="47">
        <f t="shared" si="46"/>
        <v>415</v>
      </c>
      <c r="Q52" s="47">
        <f t="shared" si="46"/>
        <v>392</v>
      </c>
      <c r="R52" s="47">
        <f t="shared" si="46"/>
        <v>376</v>
      </c>
      <c r="S52" s="47">
        <f t="shared" si="46"/>
        <v>360</v>
      </c>
      <c r="T52" s="47">
        <f t="shared" si="46"/>
        <v>338</v>
      </c>
      <c r="U52" s="47">
        <f t="shared" si="46"/>
        <v>364</v>
      </c>
      <c r="V52" s="47">
        <f t="shared" si="46"/>
        <v>351</v>
      </c>
      <c r="W52" s="47">
        <f t="shared" si="46"/>
        <v>328</v>
      </c>
      <c r="X52" s="47">
        <f t="shared" si="46"/>
        <v>338</v>
      </c>
      <c r="Y52" s="47">
        <f t="shared" si="46"/>
        <v>406</v>
      </c>
      <c r="Z52" s="47">
        <f t="shared" si="46"/>
        <v>412</v>
      </c>
      <c r="AA52" s="47">
        <f t="shared" si="46"/>
        <v>416</v>
      </c>
      <c r="AB52" s="47">
        <f t="shared" si="46"/>
        <v>451</v>
      </c>
      <c r="AC52" s="47">
        <f t="shared" si="46"/>
        <v>454</v>
      </c>
      <c r="AD52" s="47">
        <f t="shared" si="46"/>
        <v>452</v>
      </c>
      <c r="AE52" s="47">
        <f t="shared" si="46"/>
        <v>516</v>
      </c>
      <c r="AF52" s="47">
        <f t="shared" si="46"/>
        <v>524</v>
      </c>
      <c r="AG52" s="47">
        <f t="shared" si="46"/>
        <v>524</v>
      </c>
      <c r="AH52" s="47">
        <f t="shared" si="46"/>
        <v>524</v>
      </c>
      <c r="AI52" s="47">
        <f t="shared" ref="AI52:AZ52" si="47">AI145-$C145</f>
        <v>570</v>
      </c>
      <c r="AJ52" s="47">
        <f t="shared" si="47"/>
        <v>571</v>
      </c>
      <c r="AK52" s="47">
        <f t="shared" si="47"/>
        <v>593</v>
      </c>
      <c r="AL52" s="47">
        <f t="shared" si="47"/>
        <v>571</v>
      </c>
      <c r="AM52" s="47">
        <f t="shared" si="47"/>
        <v>568</v>
      </c>
      <c r="AN52" s="47">
        <f t="shared" si="47"/>
        <v>550</v>
      </c>
      <c r="AO52" s="47">
        <f t="shared" si="47"/>
        <v>538</v>
      </c>
      <c r="AP52" s="47">
        <f t="shared" si="47"/>
        <v>526</v>
      </c>
      <c r="AQ52" s="47">
        <f t="shared" si="47"/>
        <v>547</v>
      </c>
      <c r="AR52" s="47">
        <f t="shared" si="47"/>
        <v>545</v>
      </c>
      <c r="AS52" s="47">
        <f t="shared" si="47"/>
        <v>527</v>
      </c>
      <c r="AT52" s="47">
        <f t="shared" si="47"/>
        <v>525</v>
      </c>
      <c r="AU52" s="47">
        <f t="shared" si="47"/>
        <v>510</v>
      </c>
      <c r="AV52" s="47">
        <f t="shared" si="47"/>
        <v>486</v>
      </c>
      <c r="AW52" s="47">
        <f t="shared" si="47"/>
        <v>482</v>
      </c>
      <c r="AX52" s="47">
        <f t="shared" si="47"/>
        <v>467</v>
      </c>
      <c r="AY52" s="47">
        <f t="shared" si="47"/>
        <v>457</v>
      </c>
      <c r="AZ52" s="47">
        <f t="shared" si="47"/>
        <v>491</v>
      </c>
      <c r="BA52" s="47">
        <f>SUM(C52:AZ52)</f>
        <v>20964</v>
      </c>
    </row>
    <row r="53" spans="1:56" s="47" customFormat="1">
      <c r="A53" s="158" t="s">
        <v>278</v>
      </c>
      <c r="B53" s="10" t="s">
        <v>34</v>
      </c>
      <c r="C53" s="47">
        <f t="shared" ref="C53:AH53" si="48">C146-$C146</f>
        <v>0</v>
      </c>
      <c r="D53" s="47">
        <f t="shared" si="48"/>
        <v>-10</v>
      </c>
      <c r="E53" s="47">
        <f t="shared" si="48"/>
        <v>31</v>
      </c>
      <c r="F53" s="47">
        <f t="shared" si="48"/>
        <v>64</v>
      </c>
      <c r="G53" s="47">
        <f t="shared" si="48"/>
        <v>124</v>
      </c>
      <c r="H53" s="47">
        <f t="shared" si="48"/>
        <v>221</v>
      </c>
      <c r="I53" s="47">
        <f t="shared" si="48"/>
        <v>338</v>
      </c>
      <c r="J53" s="47">
        <f t="shared" si="48"/>
        <v>328</v>
      </c>
      <c r="K53" s="47">
        <f t="shared" si="48"/>
        <v>323</v>
      </c>
      <c r="L53" s="47">
        <f t="shared" si="48"/>
        <v>308</v>
      </c>
      <c r="M53" s="47">
        <f t="shared" si="48"/>
        <v>328</v>
      </c>
      <c r="N53" s="47">
        <f t="shared" si="48"/>
        <v>579</v>
      </c>
      <c r="O53" s="47">
        <f t="shared" si="48"/>
        <v>683</v>
      </c>
      <c r="P53" s="47">
        <f t="shared" si="48"/>
        <v>677</v>
      </c>
      <c r="Q53" s="47">
        <f t="shared" si="48"/>
        <v>650</v>
      </c>
      <c r="R53" s="47">
        <f t="shared" si="48"/>
        <v>637</v>
      </c>
      <c r="S53" s="47">
        <f t="shared" si="48"/>
        <v>608</v>
      </c>
      <c r="T53" s="47">
        <f t="shared" si="48"/>
        <v>596</v>
      </c>
      <c r="U53" s="47">
        <f t="shared" si="48"/>
        <v>622</v>
      </c>
      <c r="V53" s="47">
        <f t="shared" si="48"/>
        <v>573</v>
      </c>
      <c r="W53" s="47">
        <f t="shared" si="48"/>
        <v>550</v>
      </c>
      <c r="X53" s="47">
        <f t="shared" si="48"/>
        <v>568</v>
      </c>
      <c r="Y53" s="47">
        <f t="shared" si="48"/>
        <v>662</v>
      </c>
      <c r="Z53" s="47">
        <f t="shared" si="48"/>
        <v>662</v>
      </c>
      <c r="AA53" s="47">
        <f t="shared" si="48"/>
        <v>659</v>
      </c>
      <c r="AB53" s="47">
        <f t="shared" si="48"/>
        <v>648</v>
      </c>
      <c r="AC53" s="47">
        <f t="shared" si="48"/>
        <v>680</v>
      </c>
      <c r="AD53" s="47">
        <f t="shared" si="48"/>
        <v>679</v>
      </c>
      <c r="AE53" s="47">
        <f t="shared" si="48"/>
        <v>695</v>
      </c>
      <c r="AF53" s="47">
        <f t="shared" si="48"/>
        <v>740</v>
      </c>
      <c r="AG53" s="47">
        <f t="shared" si="48"/>
        <v>742</v>
      </c>
      <c r="AH53" s="47">
        <f t="shared" si="48"/>
        <v>734</v>
      </c>
      <c r="AI53" s="47">
        <f t="shared" ref="AI53:AZ53" si="49">AI146-$C146</f>
        <v>721</v>
      </c>
      <c r="AJ53" s="47">
        <f t="shared" si="49"/>
        <v>758</v>
      </c>
      <c r="AK53" s="47">
        <f t="shared" si="49"/>
        <v>789</v>
      </c>
      <c r="AL53" s="47">
        <f t="shared" si="49"/>
        <v>750</v>
      </c>
      <c r="AM53" s="47">
        <f t="shared" si="49"/>
        <v>738</v>
      </c>
      <c r="AN53" s="47">
        <f t="shared" si="49"/>
        <v>721</v>
      </c>
      <c r="AO53" s="47">
        <f t="shared" si="49"/>
        <v>706</v>
      </c>
      <c r="AP53" s="47">
        <f t="shared" si="49"/>
        <v>688</v>
      </c>
      <c r="AQ53" s="47">
        <f t="shared" si="49"/>
        <v>656</v>
      </c>
      <c r="AR53" s="47">
        <f t="shared" si="49"/>
        <v>598</v>
      </c>
      <c r="AS53" s="47">
        <f t="shared" si="49"/>
        <v>560</v>
      </c>
      <c r="AT53" s="47">
        <f t="shared" si="49"/>
        <v>536</v>
      </c>
      <c r="AU53" s="47">
        <f t="shared" si="49"/>
        <v>498</v>
      </c>
      <c r="AV53" s="47">
        <f t="shared" si="49"/>
        <v>471</v>
      </c>
      <c r="AW53" s="47">
        <f t="shared" si="49"/>
        <v>439</v>
      </c>
      <c r="AX53" s="47">
        <f t="shared" si="49"/>
        <v>438</v>
      </c>
      <c r="AY53" s="47">
        <f t="shared" si="49"/>
        <v>419</v>
      </c>
      <c r="AZ53" s="47">
        <f t="shared" si="49"/>
        <v>384</v>
      </c>
      <c r="BA53" s="47">
        <f t="shared" ref="BA53:BA59" si="50">SUM(C53:AZ53)</f>
        <v>26569</v>
      </c>
      <c r="BC53" s="47" t="s">
        <v>172</v>
      </c>
    </row>
    <row r="54" spans="1:56" s="47" customFormat="1">
      <c r="A54" s="158" t="s">
        <v>279</v>
      </c>
      <c r="B54" s="10" t="s">
        <v>34</v>
      </c>
      <c r="C54" s="47">
        <f t="shared" ref="C54:AH54" si="51">C147-$C147</f>
        <v>0</v>
      </c>
      <c r="D54" s="47">
        <f t="shared" si="51"/>
        <v>-10</v>
      </c>
      <c r="E54" s="47">
        <f t="shared" si="51"/>
        <v>74</v>
      </c>
      <c r="F54" s="47">
        <f t="shared" si="51"/>
        <v>117</v>
      </c>
      <c r="G54" s="47">
        <f t="shared" si="51"/>
        <v>180</v>
      </c>
      <c r="H54" s="47">
        <f t="shared" si="51"/>
        <v>254</v>
      </c>
      <c r="I54" s="47">
        <f t="shared" si="51"/>
        <v>379</v>
      </c>
      <c r="J54" s="47">
        <f t="shared" si="51"/>
        <v>368</v>
      </c>
      <c r="K54" s="47">
        <f t="shared" si="51"/>
        <v>358</v>
      </c>
      <c r="L54" s="47">
        <f t="shared" si="51"/>
        <v>347</v>
      </c>
      <c r="M54" s="47">
        <f t="shared" si="51"/>
        <v>350</v>
      </c>
      <c r="N54" s="47">
        <f t="shared" si="51"/>
        <v>360</v>
      </c>
      <c r="O54" s="47">
        <f t="shared" si="51"/>
        <v>355</v>
      </c>
      <c r="P54" s="47">
        <f t="shared" si="51"/>
        <v>341</v>
      </c>
      <c r="Q54" s="47">
        <f t="shared" si="51"/>
        <v>435</v>
      </c>
      <c r="R54" s="47">
        <f t="shared" si="51"/>
        <v>680</v>
      </c>
      <c r="S54" s="47">
        <f t="shared" si="51"/>
        <v>826</v>
      </c>
      <c r="T54" s="47">
        <f t="shared" si="51"/>
        <v>802</v>
      </c>
      <c r="U54" s="47">
        <f t="shared" si="51"/>
        <v>818</v>
      </c>
      <c r="V54" s="47">
        <f t="shared" si="51"/>
        <v>762</v>
      </c>
      <c r="W54" s="47">
        <f t="shared" si="51"/>
        <v>725</v>
      </c>
      <c r="X54" s="47">
        <f t="shared" si="51"/>
        <v>724</v>
      </c>
      <c r="Y54" s="47">
        <f t="shared" si="51"/>
        <v>740</v>
      </c>
      <c r="Z54" s="47">
        <f t="shared" si="51"/>
        <v>739</v>
      </c>
      <c r="AA54" s="47">
        <f t="shared" si="51"/>
        <v>728</v>
      </c>
      <c r="AB54" s="47">
        <f t="shared" si="51"/>
        <v>716</v>
      </c>
      <c r="AC54" s="47">
        <f t="shared" si="51"/>
        <v>720</v>
      </c>
      <c r="AD54" s="47">
        <f t="shared" si="51"/>
        <v>714</v>
      </c>
      <c r="AE54" s="47">
        <f t="shared" si="51"/>
        <v>727</v>
      </c>
      <c r="AF54" s="47">
        <f t="shared" si="51"/>
        <v>741</v>
      </c>
      <c r="AG54" s="47">
        <f t="shared" si="51"/>
        <v>738</v>
      </c>
      <c r="AH54" s="47">
        <f t="shared" si="51"/>
        <v>749</v>
      </c>
      <c r="AI54" s="47">
        <f t="shared" ref="AI54:AZ54" si="52">AI147-$C147</f>
        <v>741</v>
      </c>
      <c r="AJ54" s="47">
        <f t="shared" si="52"/>
        <v>751</v>
      </c>
      <c r="AK54" s="47">
        <f t="shared" si="52"/>
        <v>769</v>
      </c>
      <c r="AL54" s="47">
        <f t="shared" si="52"/>
        <v>732</v>
      </c>
      <c r="AM54" s="47">
        <f t="shared" si="52"/>
        <v>722</v>
      </c>
      <c r="AN54" s="47">
        <f t="shared" si="52"/>
        <v>708</v>
      </c>
      <c r="AO54" s="47">
        <f t="shared" si="52"/>
        <v>693</v>
      </c>
      <c r="AP54" s="47">
        <f t="shared" si="52"/>
        <v>674</v>
      </c>
      <c r="AQ54" s="47">
        <f t="shared" si="52"/>
        <v>690</v>
      </c>
      <c r="AR54" s="47">
        <f t="shared" si="52"/>
        <v>686</v>
      </c>
      <c r="AS54" s="47">
        <f t="shared" si="52"/>
        <v>667</v>
      </c>
      <c r="AT54" s="47">
        <f t="shared" si="52"/>
        <v>637</v>
      </c>
      <c r="AU54" s="47">
        <f t="shared" si="52"/>
        <v>610</v>
      </c>
      <c r="AV54" s="47">
        <f t="shared" si="52"/>
        <v>584</v>
      </c>
      <c r="AW54" s="47">
        <f t="shared" si="52"/>
        <v>556</v>
      </c>
      <c r="AX54" s="47">
        <f t="shared" si="52"/>
        <v>531</v>
      </c>
      <c r="AY54" s="47">
        <f t="shared" si="52"/>
        <v>506</v>
      </c>
      <c r="AZ54" s="47">
        <f t="shared" si="52"/>
        <v>481</v>
      </c>
      <c r="BA54" s="47">
        <f t="shared" si="50"/>
        <v>28295</v>
      </c>
    </row>
    <row r="55" spans="1:56" s="47" customFormat="1">
      <c r="A55" s="158" t="s">
        <v>280</v>
      </c>
      <c r="B55" s="10" t="s">
        <v>34</v>
      </c>
      <c r="C55" s="47">
        <f t="shared" ref="C55:AH55" si="53">C148-$C148</f>
        <v>0</v>
      </c>
      <c r="D55" s="47">
        <f t="shared" si="53"/>
        <v>-10</v>
      </c>
      <c r="E55" s="47">
        <f t="shared" si="53"/>
        <v>54</v>
      </c>
      <c r="F55" s="47">
        <f t="shared" si="53"/>
        <v>92</v>
      </c>
      <c r="G55" s="47">
        <f t="shared" si="53"/>
        <v>155</v>
      </c>
      <c r="H55" s="47">
        <f t="shared" si="53"/>
        <v>234</v>
      </c>
      <c r="I55" s="47">
        <f t="shared" si="53"/>
        <v>353</v>
      </c>
      <c r="J55" s="47">
        <f t="shared" si="53"/>
        <v>368</v>
      </c>
      <c r="K55" s="47">
        <f t="shared" si="53"/>
        <v>570</v>
      </c>
      <c r="L55" s="47">
        <f t="shared" si="53"/>
        <v>655</v>
      </c>
      <c r="M55" s="47">
        <f t="shared" si="53"/>
        <v>645</v>
      </c>
      <c r="N55" s="47">
        <f t="shared" si="53"/>
        <v>656</v>
      </c>
      <c r="O55" s="47">
        <f t="shared" si="53"/>
        <v>665</v>
      </c>
      <c r="P55" s="47">
        <f t="shared" si="53"/>
        <v>658</v>
      </c>
      <c r="Q55" s="47">
        <f t="shared" si="53"/>
        <v>628</v>
      </c>
      <c r="R55" s="47">
        <f t="shared" si="53"/>
        <v>612</v>
      </c>
      <c r="S55" s="47">
        <f t="shared" si="53"/>
        <v>579</v>
      </c>
      <c r="T55" s="47">
        <f t="shared" si="53"/>
        <v>567</v>
      </c>
      <c r="U55" s="47">
        <f t="shared" si="53"/>
        <v>592</v>
      </c>
      <c r="V55" s="47">
        <f t="shared" si="53"/>
        <v>549</v>
      </c>
      <c r="W55" s="47">
        <f t="shared" si="53"/>
        <v>548</v>
      </c>
      <c r="X55" s="47">
        <f t="shared" si="53"/>
        <v>558</v>
      </c>
      <c r="Y55" s="47">
        <f t="shared" si="53"/>
        <v>599</v>
      </c>
      <c r="Z55" s="47">
        <f t="shared" si="53"/>
        <v>598</v>
      </c>
      <c r="AA55" s="47">
        <f t="shared" si="53"/>
        <v>596</v>
      </c>
      <c r="AB55" s="47">
        <f t="shared" si="53"/>
        <v>591</v>
      </c>
      <c r="AC55" s="47">
        <f t="shared" si="53"/>
        <v>624</v>
      </c>
      <c r="AD55" s="47">
        <f t="shared" si="53"/>
        <v>626</v>
      </c>
      <c r="AE55" s="47">
        <f t="shared" si="53"/>
        <v>643</v>
      </c>
      <c r="AF55" s="47">
        <f t="shared" si="53"/>
        <v>688</v>
      </c>
      <c r="AG55" s="47">
        <f t="shared" si="53"/>
        <v>690</v>
      </c>
      <c r="AH55" s="47">
        <f t="shared" si="53"/>
        <v>683</v>
      </c>
      <c r="AI55" s="47">
        <f t="shared" ref="AI55:AZ55" si="54">AI148-$C148</f>
        <v>672</v>
      </c>
      <c r="AJ55" s="47">
        <f t="shared" si="54"/>
        <v>708</v>
      </c>
      <c r="AK55" s="47">
        <f t="shared" si="54"/>
        <v>742</v>
      </c>
      <c r="AL55" s="47">
        <f t="shared" si="54"/>
        <v>705</v>
      </c>
      <c r="AM55" s="47">
        <f t="shared" si="54"/>
        <v>694</v>
      </c>
      <c r="AN55" s="47">
        <f t="shared" si="54"/>
        <v>677</v>
      </c>
      <c r="AO55" s="47">
        <f t="shared" si="54"/>
        <v>658</v>
      </c>
      <c r="AP55" s="47">
        <f t="shared" si="54"/>
        <v>633</v>
      </c>
      <c r="AQ55" s="47">
        <f t="shared" si="54"/>
        <v>622</v>
      </c>
      <c r="AR55" s="47">
        <f t="shared" si="54"/>
        <v>600</v>
      </c>
      <c r="AS55" s="47">
        <f t="shared" si="54"/>
        <v>602</v>
      </c>
      <c r="AT55" s="47">
        <f t="shared" si="54"/>
        <v>578</v>
      </c>
      <c r="AU55" s="47">
        <f t="shared" si="54"/>
        <v>570</v>
      </c>
      <c r="AV55" s="47">
        <f t="shared" si="54"/>
        <v>527</v>
      </c>
      <c r="AW55" s="47">
        <f t="shared" si="54"/>
        <v>501</v>
      </c>
      <c r="AX55" s="47">
        <f t="shared" si="54"/>
        <v>496</v>
      </c>
      <c r="AY55" s="47">
        <f t="shared" si="54"/>
        <v>481</v>
      </c>
      <c r="AZ55" s="47">
        <f t="shared" si="54"/>
        <v>456</v>
      </c>
      <c r="BA55" s="47">
        <f t="shared" si="50"/>
        <v>26988</v>
      </c>
      <c r="BC55" s="47">
        <f>AVERAGE(BA52:BA59)</f>
        <v>29414.25</v>
      </c>
      <c r="BD55" s="47" t="s">
        <v>233</v>
      </c>
    </row>
    <row r="56" spans="1:56" s="47" customFormat="1">
      <c r="A56" s="158" t="s">
        <v>281</v>
      </c>
      <c r="B56" s="10" t="s">
        <v>34</v>
      </c>
      <c r="C56" s="47">
        <f t="shared" ref="C56:AH56" si="55">C149-$C149</f>
        <v>0</v>
      </c>
      <c r="D56" s="47">
        <f t="shared" si="55"/>
        <v>-11</v>
      </c>
      <c r="E56" s="47">
        <f t="shared" si="55"/>
        <v>38</v>
      </c>
      <c r="F56" s="47">
        <f t="shared" si="55"/>
        <v>65</v>
      </c>
      <c r="G56" s="47">
        <f t="shared" si="55"/>
        <v>125</v>
      </c>
      <c r="H56" s="47">
        <f t="shared" si="55"/>
        <v>206</v>
      </c>
      <c r="I56" s="47">
        <f t="shared" si="55"/>
        <v>321</v>
      </c>
      <c r="J56" s="47">
        <f t="shared" si="55"/>
        <v>330</v>
      </c>
      <c r="K56" s="47">
        <f t="shared" si="55"/>
        <v>516</v>
      </c>
      <c r="L56" s="47">
        <f t="shared" si="55"/>
        <v>604</v>
      </c>
      <c r="M56" s="47">
        <f t="shared" si="55"/>
        <v>595</v>
      </c>
      <c r="N56" s="47">
        <f t="shared" si="55"/>
        <v>601</v>
      </c>
      <c r="O56" s="47">
        <f t="shared" si="55"/>
        <v>594</v>
      </c>
      <c r="P56" s="47">
        <f t="shared" si="55"/>
        <v>695</v>
      </c>
      <c r="Q56" s="47">
        <f t="shared" si="55"/>
        <v>915</v>
      </c>
      <c r="R56" s="47">
        <f t="shared" si="55"/>
        <v>1101</v>
      </c>
      <c r="S56" s="47">
        <f t="shared" si="55"/>
        <v>1072</v>
      </c>
      <c r="T56" s="47">
        <f t="shared" si="55"/>
        <v>1034</v>
      </c>
      <c r="U56" s="47">
        <f t="shared" si="55"/>
        <v>1047</v>
      </c>
      <c r="V56" s="47">
        <f t="shared" si="55"/>
        <v>987</v>
      </c>
      <c r="W56" s="47">
        <f t="shared" si="55"/>
        <v>944</v>
      </c>
      <c r="X56" s="47">
        <f t="shared" si="55"/>
        <v>937</v>
      </c>
      <c r="Y56" s="47">
        <f t="shared" si="55"/>
        <v>949</v>
      </c>
      <c r="Z56" s="47">
        <f t="shared" si="55"/>
        <v>945</v>
      </c>
      <c r="AA56" s="47">
        <f t="shared" si="55"/>
        <v>934</v>
      </c>
      <c r="AB56" s="47">
        <f t="shared" si="55"/>
        <v>916</v>
      </c>
      <c r="AC56" s="47">
        <f t="shared" si="55"/>
        <v>897</v>
      </c>
      <c r="AD56" s="47">
        <f t="shared" si="55"/>
        <v>883</v>
      </c>
      <c r="AE56" s="47">
        <f t="shared" si="55"/>
        <v>907</v>
      </c>
      <c r="AF56" s="47">
        <f t="shared" si="55"/>
        <v>898</v>
      </c>
      <c r="AG56" s="47">
        <f t="shared" si="55"/>
        <v>886</v>
      </c>
      <c r="AH56" s="47">
        <f t="shared" si="55"/>
        <v>874</v>
      </c>
      <c r="AI56" s="47">
        <f t="shared" ref="AI56:AZ56" si="56">AI149-$C149</f>
        <v>873</v>
      </c>
      <c r="AJ56" s="47">
        <f t="shared" si="56"/>
        <v>860</v>
      </c>
      <c r="AK56" s="47">
        <f t="shared" si="56"/>
        <v>902</v>
      </c>
      <c r="AL56" s="47">
        <f t="shared" si="56"/>
        <v>868</v>
      </c>
      <c r="AM56" s="47">
        <f t="shared" si="56"/>
        <v>854</v>
      </c>
      <c r="AN56" s="47">
        <f t="shared" si="56"/>
        <v>836</v>
      </c>
      <c r="AO56" s="47">
        <f t="shared" si="56"/>
        <v>811</v>
      </c>
      <c r="AP56" s="47">
        <f t="shared" si="56"/>
        <v>786</v>
      </c>
      <c r="AQ56" s="47">
        <f t="shared" si="56"/>
        <v>778</v>
      </c>
      <c r="AR56" s="47">
        <f t="shared" si="56"/>
        <v>758</v>
      </c>
      <c r="AS56" s="47">
        <f t="shared" si="56"/>
        <v>736</v>
      </c>
      <c r="AT56" s="47">
        <f t="shared" si="56"/>
        <v>675</v>
      </c>
      <c r="AU56" s="47">
        <f t="shared" si="56"/>
        <v>651</v>
      </c>
      <c r="AV56" s="47">
        <f t="shared" si="56"/>
        <v>612</v>
      </c>
      <c r="AW56" s="47">
        <f t="shared" si="56"/>
        <v>592</v>
      </c>
      <c r="AX56" s="47">
        <f t="shared" si="56"/>
        <v>573</v>
      </c>
      <c r="AY56" s="47">
        <f t="shared" si="56"/>
        <v>543</v>
      </c>
      <c r="AZ56" s="47">
        <f t="shared" si="56"/>
        <v>509</v>
      </c>
      <c r="BA56" s="47">
        <f t="shared" si="50"/>
        <v>35022</v>
      </c>
      <c r="BC56" s="47">
        <f>STDEV(BA52:BA59)</f>
        <v>5218.4123132834729</v>
      </c>
      <c r="BD56" s="47" t="s">
        <v>232</v>
      </c>
    </row>
    <row r="57" spans="1:56" s="47" customFormat="1">
      <c r="A57" s="71" t="s">
        <v>145</v>
      </c>
      <c r="B57" s="10" t="s">
        <v>34</v>
      </c>
      <c r="C57" s="47">
        <f t="shared" ref="C57:AH57" si="57">C150-$C150</f>
        <v>0</v>
      </c>
      <c r="D57" s="47">
        <f t="shared" si="57"/>
        <v>-10</v>
      </c>
      <c r="E57" s="47">
        <f t="shared" si="57"/>
        <v>39</v>
      </c>
      <c r="F57" s="47">
        <f t="shared" si="57"/>
        <v>67</v>
      </c>
      <c r="G57" s="47">
        <f t="shared" si="57"/>
        <v>125</v>
      </c>
      <c r="H57" s="47">
        <f t="shared" si="57"/>
        <v>206</v>
      </c>
      <c r="I57" s="47">
        <f t="shared" si="57"/>
        <v>322</v>
      </c>
      <c r="J57" s="47">
        <f t="shared" si="57"/>
        <v>331</v>
      </c>
      <c r="K57" s="47">
        <f t="shared" si="57"/>
        <v>537</v>
      </c>
      <c r="L57" s="47">
        <f t="shared" si="57"/>
        <v>631</v>
      </c>
      <c r="M57" s="47">
        <f t="shared" si="57"/>
        <v>623</v>
      </c>
      <c r="N57" s="47">
        <f t="shared" si="57"/>
        <v>631</v>
      </c>
      <c r="O57" s="47">
        <f t="shared" si="57"/>
        <v>625</v>
      </c>
      <c r="P57" s="47">
        <f t="shared" si="57"/>
        <v>730</v>
      </c>
      <c r="Q57" s="47">
        <f t="shared" si="57"/>
        <v>951</v>
      </c>
      <c r="R57" s="47">
        <f t="shared" si="57"/>
        <v>1132</v>
      </c>
      <c r="S57" s="47">
        <f t="shared" si="57"/>
        <v>1101</v>
      </c>
      <c r="T57" s="47">
        <f t="shared" si="57"/>
        <v>1063</v>
      </c>
      <c r="U57" s="47">
        <f t="shared" si="57"/>
        <v>1071</v>
      </c>
      <c r="V57" s="47">
        <f t="shared" si="57"/>
        <v>1007</v>
      </c>
      <c r="W57" s="47">
        <f t="shared" si="57"/>
        <v>961</v>
      </c>
      <c r="X57" s="47">
        <f t="shared" si="57"/>
        <v>955</v>
      </c>
      <c r="Y57" s="47">
        <f t="shared" si="57"/>
        <v>960</v>
      </c>
      <c r="Z57" s="47">
        <f t="shared" si="57"/>
        <v>956</v>
      </c>
      <c r="AA57" s="47">
        <f t="shared" si="57"/>
        <v>942</v>
      </c>
      <c r="AB57" s="47">
        <f t="shared" si="57"/>
        <v>923</v>
      </c>
      <c r="AC57" s="47">
        <f t="shared" si="57"/>
        <v>903</v>
      </c>
      <c r="AD57" s="47">
        <f t="shared" si="57"/>
        <v>887</v>
      </c>
      <c r="AE57" s="47">
        <f t="shared" si="57"/>
        <v>895</v>
      </c>
      <c r="AF57" s="47">
        <f t="shared" si="57"/>
        <v>903</v>
      </c>
      <c r="AG57" s="47">
        <f t="shared" si="57"/>
        <v>895</v>
      </c>
      <c r="AH57" s="47">
        <f t="shared" si="57"/>
        <v>881</v>
      </c>
      <c r="AI57" s="47">
        <f t="shared" ref="AI57:AZ57" si="58">AI150-$C150</f>
        <v>881</v>
      </c>
      <c r="AJ57" s="47">
        <f t="shared" si="58"/>
        <v>869</v>
      </c>
      <c r="AK57" s="47">
        <f t="shared" si="58"/>
        <v>908</v>
      </c>
      <c r="AL57" s="47">
        <f t="shared" si="58"/>
        <v>874</v>
      </c>
      <c r="AM57" s="47">
        <f t="shared" si="58"/>
        <v>859</v>
      </c>
      <c r="AN57" s="47">
        <f t="shared" si="58"/>
        <v>839</v>
      </c>
      <c r="AO57" s="47">
        <f t="shared" si="58"/>
        <v>822</v>
      </c>
      <c r="AP57" s="47">
        <f t="shared" si="58"/>
        <v>802</v>
      </c>
      <c r="AQ57" s="47">
        <f t="shared" si="58"/>
        <v>794</v>
      </c>
      <c r="AR57" s="47">
        <f t="shared" si="58"/>
        <v>770</v>
      </c>
      <c r="AS57" s="47">
        <f t="shared" si="58"/>
        <v>743</v>
      </c>
      <c r="AT57" s="47">
        <f t="shared" si="58"/>
        <v>696</v>
      </c>
      <c r="AU57" s="47">
        <f t="shared" si="58"/>
        <v>677</v>
      </c>
      <c r="AV57" s="47">
        <f t="shared" si="58"/>
        <v>625</v>
      </c>
      <c r="AW57" s="47">
        <f t="shared" si="58"/>
        <v>597</v>
      </c>
      <c r="AX57" s="47">
        <f t="shared" si="58"/>
        <v>573</v>
      </c>
      <c r="AY57" s="47">
        <f t="shared" si="58"/>
        <v>543</v>
      </c>
      <c r="AZ57" s="47">
        <f t="shared" si="58"/>
        <v>511</v>
      </c>
      <c r="BA57" s="47">
        <f t="shared" si="50"/>
        <v>35626</v>
      </c>
    </row>
    <row r="58" spans="1:56" s="47" customFormat="1">
      <c r="A58" s="158" t="s">
        <v>282</v>
      </c>
      <c r="B58" s="10" t="s">
        <v>34</v>
      </c>
      <c r="C58" s="47">
        <f t="shared" ref="C58:AH58" si="59">C151-$C151</f>
        <v>0</v>
      </c>
      <c r="D58" s="47">
        <f t="shared" si="59"/>
        <v>-10</v>
      </c>
      <c r="E58" s="47">
        <f t="shared" si="59"/>
        <v>39</v>
      </c>
      <c r="F58" s="47">
        <f t="shared" si="59"/>
        <v>67</v>
      </c>
      <c r="G58" s="47">
        <f t="shared" si="59"/>
        <v>127</v>
      </c>
      <c r="H58" s="47">
        <f t="shared" si="59"/>
        <v>201</v>
      </c>
      <c r="I58" s="47">
        <f t="shared" si="59"/>
        <v>317</v>
      </c>
      <c r="J58" s="47">
        <f t="shared" si="59"/>
        <v>326</v>
      </c>
      <c r="K58" s="47">
        <f t="shared" si="59"/>
        <v>547</v>
      </c>
      <c r="L58" s="47">
        <f t="shared" si="59"/>
        <v>642</v>
      </c>
      <c r="M58" s="47">
        <f t="shared" si="59"/>
        <v>627</v>
      </c>
      <c r="N58" s="47">
        <f t="shared" si="59"/>
        <v>638</v>
      </c>
      <c r="O58" s="47">
        <f t="shared" si="59"/>
        <v>628</v>
      </c>
      <c r="P58" s="47">
        <f t="shared" si="59"/>
        <v>608</v>
      </c>
      <c r="Q58" s="47">
        <f t="shared" si="59"/>
        <v>566</v>
      </c>
      <c r="R58" s="47">
        <f t="shared" si="59"/>
        <v>537</v>
      </c>
      <c r="S58" s="47">
        <f t="shared" si="59"/>
        <v>494</v>
      </c>
      <c r="T58" s="47">
        <f t="shared" si="59"/>
        <v>458</v>
      </c>
      <c r="U58" s="47">
        <f t="shared" si="59"/>
        <v>474</v>
      </c>
      <c r="V58" s="47">
        <f t="shared" si="59"/>
        <v>583</v>
      </c>
      <c r="W58" s="47">
        <f t="shared" si="59"/>
        <v>816</v>
      </c>
      <c r="X58" s="47">
        <f t="shared" si="59"/>
        <v>1053</v>
      </c>
      <c r="Y58" s="47">
        <f t="shared" si="59"/>
        <v>1091</v>
      </c>
      <c r="Z58" s="47">
        <f t="shared" si="59"/>
        <v>1083</v>
      </c>
      <c r="AA58" s="47">
        <f t="shared" si="59"/>
        <v>1066</v>
      </c>
      <c r="AB58" s="47">
        <f t="shared" si="59"/>
        <v>1047</v>
      </c>
      <c r="AC58" s="47">
        <f t="shared" si="59"/>
        <v>1027</v>
      </c>
      <c r="AD58" s="47">
        <f t="shared" si="59"/>
        <v>1007</v>
      </c>
      <c r="AE58" s="47">
        <f t="shared" si="59"/>
        <v>1010</v>
      </c>
      <c r="AF58" s="47">
        <f t="shared" si="59"/>
        <v>1016</v>
      </c>
      <c r="AG58" s="47">
        <f t="shared" si="59"/>
        <v>1004</v>
      </c>
      <c r="AH58" s="47">
        <f t="shared" si="59"/>
        <v>987</v>
      </c>
      <c r="AI58" s="47">
        <f t="shared" ref="AI58:AZ58" si="60">AI151-$C151</f>
        <v>983</v>
      </c>
      <c r="AJ58" s="47">
        <f t="shared" si="60"/>
        <v>971</v>
      </c>
      <c r="AK58" s="47">
        <f t="shared" si="60"/>
        <v>1003</v>
      </c>
      <c r="AL58" s="47">
        <f t="shared" si="60"/>
        <v>961</v>
      </c>
      <c r="AM58" s="47">
        <f t="shared" si="60"/>
        <v>940</v>
      </c>
      <c r="AN58" s="47">
        <f t="shared" si="60"/>
        <v>921</v>
      </c>
      <c r="AO58" s="47">
        <f t="shared" si="60"/>
        <v>889</v>
      </c>
      <c r="AP58" s="47">
        <f t="shared" si="60"/>
        <v>865</v>
      </c>
      <c r="AQ58" s="47">
        <f t="shared" si="60"/>
        <v>855</v>
      </c>
      <c r="AR58" s="47">
        <f t="shared" si="60"/>
        <v>825</v>
      </c>
      <c r="AS58" s="47">
        <f t="shared" si="60"/>
        <v>795</v>
      </c>
      <c r="AT58" s="47">
        <f t="shared" si="60"/>
        <v>764</v>
      </c>
      <c r="AU58" s="47">
        <f t="shared" si="60"/>
        <v>743</v>
      </c>
      <c r="AV58" s="47">
        <f t="shared" si="60"/>
        <v>693</v>
      </c>
      <c r="AW58" s="47">
        <f t="shared" si="60"/>
        <v>661</v>
      </c>
      <c r="AX58" s="47">
        <f t="shared" si="60"/>
        <v>632</v>
      </c>
      <c r="AY58" s="47">
        <f t="shared" si="60"/>
        <v>604</v>
      </c>
      <c r="AZ58" s="47">
        <f t="shared" si="60"/>
        <v>577</v>
      </c>
      <c r="BA58" s="47">
        <f t="shared" si="50"/>
        <v>34758</v>
      </c>
    </row>
    <row r="59" spans="1:56" s="47" customFormat="1">
      <c r="A59" s="158" t="s">
        <v>283</v>
      </c>
      <c r="B59" s="10" t="s">
        <v>34</v>
      </c>
      <c r="C59" s="47">
        <f t="shared" ref="C59:AH59" si="61">C152-$C152</f>
        <v>0</v>
      </c>
      <c r="D59" s="47">
        <f t="shared" si="61"/>
        <v>-10</v>
      </c>
      <c r="E59" s="47">
        <f t="shared" si="61"/>
        <v>55</v>
      </c>
      <c r="F59" s="47">
        <f t="shared" si="61"/>
        <v>92</v>
      </c>
      <c r="G59" s="47">
        <f t="shared" si="61"/>
        <v>155</v>
      </c>
      <c r="H59" s="47">
        <f t="shared" si="61"/>
        <v>233</v>
      </c>
      <c r="I59" s="47">
        <f t="shared" si="61"/>
        <v>352</v>
      </c>
      <c r="J59" s="47">
        <f t="shared" si="61"/>
        <v>365</v>
      </c>
      <c r="K59" s="47">
        <f t="shared" si="61"/>
        <v>593</v>
      </c>
      <c r="L59" s="47">
        <f t="shared" si="61"/>
        <v>690</v>
      </c>
      <c r="M59" s="47">
        <f t="shared" si="61"/>
        <v>682</v>
      </c>
      <c r="N59" s="47">
        <f t="shared" si="61"/>
        <v>691</v>
      </c>
      <c r="O59" s="47">
        <f t="shared" si="61"/>
        <v>688</v>
      </c>
      <c r="P59" s="47">
        <f t="shared" si="61"/>
        <v>679</v>
      </c>
      <c r="Q59" s="47">
        <f t="shared" si="61"/>
        <v>648</v>
      </c>
      <c r="R59" s="47">
        <f t="shared" si="61"/>
        <v>633</v>
      </c>
      <c r="S59" s="47">
        <f t="shared" si="61"/>
        <v>599</v>
      </c>
      <c r="T59" s="47">
        <f t="shared" si="61"/>
        <v>565</v>
      </c>
      <c r="U59" s="47">
        <f t="shared" si="61"/>
        <v>585</v>
      </c>
      <c r="V59" s="47">
        <f t="shared" si="61"/>
        <v>569</v>
      </c>
      <c r="W59" s="47">
        <f t="shared" si="61"/>
        <v>553</v>
      </c>
      <c r="X59" s="47">
        <f t="shared" si="61"/>
        <v>559</v>
      </c>
      <c r="Y59" s="47">
        <f t="shared" si="61"/>
        <v>619</v>
      </c>
      <c r="Z59" s="47">
        <f t="shared" si="61"/>
        <v>621</v>
      </c>
      <c r="AA59" s="47">
        <f t="shared" si="61"/>
        <v>617</v>
      </c>
      <c r="AB59" s="47">
        <f t="shared" si="61"/>
        <v>607</v>
      </c>
      <c r="AC59" s="47">
        <f t="shared" si="61"/>
        <v>603</v>
      </c>
      <c r="AD59" s="47">
        <f t="shared" si="61"/>
        <v>643</v>
      </c>
      <c r="AE59" s="47">
        <f t="shared" si="61"/>
        <v>664</v>
      </c>
      <c r="AF59" s="47">
        <f t="shared" si="61"/>
        <v>658</v>
      </c>
      <c r="AG59" s="47">
        <f t="shared" si="61"/>
        <v>653</v>
      </c>
      <c r="AH59" s="47">
        <f t="shared" si="61"/>
        <v>665</v>
      </c>
      <c r="AI59" s="47">
        <f t="shared" ref="AI59:AZ59" si="62">AI152-$C152</f>
        <v>661</v>
      </c>
      <c r="AJ59" s="47">
        <f t="shared" si="62"/>
        <v>704</v>
      </c>
      <c r="AK59" s="47">
        <f t="shared" si="62"/>
        <v>735</v>
      </c>
      <c r="AL59" s="47">
        <f t="shared" si="62"/>
        <v>699</v>
      </c>
      <c r="AM59" s="47">
        <f t="shared" si="62"/>
        <v>690</v>
      </c>
      <c r="AN59" s="47">
        <f t="shared" si="62"/>
        <v>676</v>
      </c>
      <c r="AO59" s="47">
        <f t="shared" si="62"/>
        <v>662</v>
      </c>
      <c r="AP59" s="47">
        <f t="shared" si="62"/>
        <v>637</v>
      </c>
      <c r="AQ59" s="47">
        <f t="shared" si="62"/>
        <v>633</v>
      </c>
      <c r="AR59" s="47">
        <f t="shared" si="62"/>
        <v>608</v>
      </c>
      <c r="AS59" s="47">
        <f t="shared" si="62"/>
        <v>582</v>
      </c>
      <c r="AT59" s="47">
        <f t="shared" si="62"/>
        <v>561</v>
      </c>
      <c r="AU59" s="47">
        <f t="shared" si="62"/>
        <v>553</v>
      </c>
      <c r="AV59" s="47">
        <f t="shared" si="62"/>
        <v>512</v>
      </c>
      <c r="AW59" s="47">
        <f t="shared" si="62"/>
        <v>486</v>
      </c>
      <c r="AX59" s="47">
        <f t="shared" si="62"/>
        <v>464</v>
      </c>
      <c r="AY59" s="47">
        <f t="shared" si="62"/>
        <v>438</v>
      </c>
      <c r="AZ59" s="47">
        <f t="shared" si="62"/>
        <v>465</v>
      </c>
      <c r="BA59" s="47">
        <f t="shared" si="50"/>
        <v>27092</v>
      </c>
    </row>
    <row r="60" spans="1:56" s="47" customFormat="1">
      <c r="A60" s="57"/>
    </row>
    <row r="61" spans="1:56" s="47" customFormat="1">
      <c r="A61" s="57"/>
      <c r="B61" s="9" t="s">
        <v>102</v>
      </c>
      <c r="C61" s="23">
        <v>2013</v>
      </c>
      <c r="D61" s="23">
        <v>2014</v>
      </c>
      <c r="E61" s="23">
        <v>2015</v>
      </c>
      <c r="F61" s="23">
        <v>2016</v>
      </c>
      <c r="G61" s="23">
        <v>2017</v>
      </c>
      <c r="H61" s="23">
        <v>2018</v>
      </c>
      <c r="I61" s="23">
        <v>2019</v>
      </c>
      <c r="J61" s="23">
        <v>2020</v>
      </c>
      <c r="K61" s="23">
        <v>2021</v>
      </c>
      <c r="L61" s="23">
        <v>2022</v>
      </c>
      <c r="M61" s="23">
        <v>2023</v>
      </c>
      <c r="N61" s="23">
        <v>2024</v>
      </c>
      <c r="O61" s="23">
        <v>2025</v>
      </c>
      <c r="P61" s="23">
        <v>2026</v>
      </c>
      <c r="Q61" s="23">
        <v>2027</v>
      </c>
      <c r="R61" s="23">
        <v>2028</v>
      </c>
      <c r="S61" s="23">
        <v>2029</v>
      </c>
      <c r="T61" s="23">
        <v>2030</v>
      </c>
      <c r="U61" s="23">
        <v>2031</v>
      </c>
      <c r="V61" s="23">
        <v>2032</v>
      </c>
      <c r="W61" s="23">
        <v>2033</v>
      </c>
      <c r="X61" s="23">
        <v>2034</v>
      </c>
      <c r="Y61" s="23">
        <v>2035</v>
      </c>
      <c r="Z61" s="23">
        <v>2036</v>
      </c>
      <c r="AA61" s="23">
        <v>2037</v>
      </c>
      <c r="AB61" s="11">
        <v>2038</v>
      </c>
      <c r="AC61" s="11">
        <v>2039</v>
      </c>
      <c r="AD61" s="11">
        <v>2040</v>
      </c>
      <c r="AE61" s="11">
        <v>2041</v>
      </c>
      <c r="AF61" s="11">
        <v>2042</v>
      </c>
      <c r="AG61" s="11">
        <v>2043</v>
      </c>
      <c r="AH61" s="11">
        <v>2044</v>
      </c>
      <c r="AI61" s="11">
        <v>2045</v>
      </c>
      <c r="AJ61" s="11">
        <v>2046</v>
      </c>
      <c r="AK61" s="11">
        <v>2047</v>
      </c>
      <c r="AL61" s="11">
        <v>2048</v>
      </c>
      <c r="AM61" s="11">
        <v>2049</v>
      </c>
      <c r="AN61" s="11">
        <v>2050</v>
      </c>
      <c r="AO61" s="11">
        <v>2051</v>
      </c>
      <c r="AP61" s="11">
        <v>2052</v>
      </c>
      <c r="AQ61" s="11">
        <v>2053</v>
      </c>
      <c r="AR61" s="11">
        <v>2054</v>
      </c>
      <c r="AS61" s="11">
        <v>2055</v>
      </c>
      <c r="AT61" s="11">
        <v>2056</v>
      </c>
      <c r="AU61" s="11">
        <v>2057</v>
      </c>
      <c r="AV61" s="11">
        <v>2058</v>
      </c>
      <c r="AW61" s="11">
        <v>2059</v>
      </c>
      <c r="AX61" s="11">
        <v>2060</v>
      </c>
      <c r="AY61" s="11">
        <v>2061</v>
      </c>
      <c r="AZ61" s="11">
        <v>2062</v>
      </c>
    </row>
    <row r="62" spans="1:56" s="47" customFormat="1">
      <c r="A62" s="70" t="s">
        <v>88</v>
      </c>
      <c r="B62" s="10" t="s">
        <v>35</v>
      </c>
      <c r="C62" s="47">
        <f t="shared" ref="C62:AH62" si="63">C156-$C156</f>
        <v>0</v>
      </c>
      <c r="D62" s="47">
        <f t="shared" si="63"/>
        <v>31</v>
      </c>
      <c r="E62" s="47">
        <f t="shared" si="63"/>
        <v>40</v>
      </c>
      <c r="F62" s="47">
        <f t="shared" si="63"/>
        <v>80</v>
      </c>
      <c r="G62" s="47">
        <f t="shared" si="63"/>
        <v>89</v>
      </c>
      <c r="H62" s="47">
        <f t="shared" si="63"/>
        <v>110</v>
      </c>
      <c r="I62" s="47">
        <f t="shared" si="63"/>
        <v>145</v>
      </c>
      <c r="J62" s="47">
        <f t="shared" si="63"/>
        <v>142</v>
      </c>
      <c r="K62" s="47">
        <f t="shared" si="63"/>
        <v>138</v>
      </c>
      <c r="L62" s="47">
        <f t="shared" si="63"/>
        <v>148</v>
      </c>
      <c r="M62" s="47">
        <f t="shared" si="63"/>
        <v>159</v>
      </c>
      <c r="N62" s="47">
        <f t="shared" si="63"/>
        <v>160</v>
      </c>
      <c r="O62" s="47">
        <f t="shared" si="63"/>
        <v>165</v>
      </c>
      <c r="P62" s="47">
        <f t="shared" si="63"/>
        <v>182</v>
      </c>
      <c r="Q62" s="47">
        <f t="shared" si="63"/>
        <v>191</v>
      </c>
      <c r="R62" s="47">
        <f t="shared" si="63"/>
        <v>191</v>
      </c>
      <c r="S62" s="47">
        <f t="shared" si="63"/>
        <v>199</v>
      </c>
      <c r="T62" s="47">
        <f t="shared" si="63"/>
        <v>209</v>
      </c>
      <c r="U62" s="47">
        <f t="shared" si="63"/>
        <v>236</v>
      </c>
      <c r="V62" s="47">
        <f t="shared" si="63"/>
        <v>264</v>
      </c>
      <c r="W62" s="47">
        <f t="shared" si="63"/>
        <v>199</v>
      </c>
      <c r="X62" s="47">
        <f t="shared" si="63"/>
        <v>183</v>
      </c>
      <c r="Y62" s="47">
        <f t="shared" si="63"/>
        <v>216</v>
      </c>
      <c r="Z62" s="47">
        <f t="shared" si="63"/>
        <v>222</v>
      </c>
      <c r="AA62" s="47">
        <f t="shared" si="63"/>
        <v>228</v>
      </c>
      <c r="AB62" s="47">
        <f t="shared" si="63"/>
        <v>283</v>
      </c>
      <c r="AC62" s="47">
        <f t="shared" si="63"/>
        <v>291</v>
      </c>
      <c r="AD62" s="47">
        <f t="shared" si="63"/>
        <v>297</v>
      </c>
      <c r="AE62" s="47">
        <f t="shared" si="63"/>
        <v>334</v>
      </c>
      <c r="AF62" s="47">
        <f t="shared" si="63"/>
        <v>348</v>
      </c>
      <c r="AG62" s="47">
        <f t="shared" si="63"/>
        <v>414</v>
      </c>
      <c r="AH62" s="47">
        <f t="shared" si="63"/>
        <v>424</v>
      </c>
      <c r="AI62" s="47">
        <f t="shared" ref="AI62:AZ62" si="64">AI156-$C156</f>
        <v>460</v>
      </c>
      <c r="AJ62" s="47">
        <f t="shared" si="64"/>
        <v>506</v>
      </c>
      <c r="AK62" s="47">
        <f t="shared" si="64"/>
        <v>523</v>
      </c>
      <c r="AL62" s="47">
        <f t="shared" si="64"/>
        <v>541</v>
      </c>
      <c r="AM62" s="47">
        <f t="shared" si="64"/>
        <v>565</v>
      </c>
      <c r="AN62" s="47">
        <f t="shared" si="64"/>
        <v>580</v>
      </c>
      <c r="AO62" s="47">
        <f t="shared" si="64"/>
        <v>666</v>
      </c>
      <c r="AP62" s="47">
        <f t="shared" si="64"/>
        <v>691</v>
      </c>
      <c r="AQ62" s="47">
        <f t="shared" si="64"/>
        <v>714</v>
      </c>
      <c r="AR62" s="47">
        <f t="shared" si="64"/>
        <v>792</v>
      </c>
      <c r="AS62" s="47">
        <f t="shared" si="64"/>
        <v>827</v>
      </c>
      <c r="AT62" s="47">
        <f t="shared" si="64"/>
        <v>863</v>
      </c>
      <c r="AU62" s="47">
        <f t="shared" si="64"/>
        <v>907</v>
      </c>
      <c r="AV62" s="47">
        <f t="shared" si="64"/>
        <v>927</v>
      </c>
      <c r="AW62" s="47">
        <f t="shared" si="64"/>
        <v>970</v>
      </c>
      <c r="AX62" s="47">
        <f t="shared" si="64"/>
        <v>1018</v>
      </c>
      <c r="AY62" s="47">
        <f t="shared" si="64"/>
        <v>1062</v>
      </c>
      <c r="AZ62" s="47">
        <f t="shared" si="64"/>
        <v>1120</v>
      </c>
      <c r="BA62" s="47">
        <f>SUM(C62:AZ62)</f>
        <v>20050</v>
      </c>
    </row>
    <row r="63" spans="1:56" s="47" customFormat="1">
      <c r="A63" s="70" t="s">
        <v>119</v>
      </c>
      <c r="B63" s="10" t="s">
        <v>35</v>
      </c>
      <c r="C63" s="47">
        <f t="shared" ref="C63:AH63" si="65">C157-$C157</f>
        <v>0</v>
      </c>
      <c r="D63" s="47">
        <f t="shared" si="65"/>
        <v>31</v>
      </c>
      <c r="E63" s="47">
        <f t="shared" si="65"/>
        <v>-13</v>
      </c>
      <c r="F63" s="47">
        <f t="shared" si="65"/>
        <v>13</v>
      </c>
      <c r="G63" s="47">
        <f t="shared" si="65"/>
        <v>22</v>
      </c>
      <c r="H63" s="47">
        <f t="shared" si="65"/>
        <v>44</v>
      </c>
      <c r="I63" s="47">
        <f t="shared" si="65"/>
        <v>79</v>
      </c>
      <c r="J63" s="47">
        <f t="shared" si="65"/>
        <v>75</v>
      </c>
      <c r="K63" s="47">
        <f t="shared" si="65"/>
        <v>72</v>
      </c>
      <c r="L63" s="47">
        <f t="shared" si="65"/>
        <v>81</v>
      </c>
      <c r="M63" s="47">
        <f t="shared" si="65"/>
        <v>93</v>
      </c>
      <c r="N63" s="47">
        <f t="shared" si="65"/>
        <v>153</v>
      </c>
      <c r="O63" s="47">
        <f t="shared" si="65"/>
        <v>182</v>
      </c>
      <c r="P63" s="47">
        <f t="shared" si="65"/>
        <v>192</v>
      </c>
      <c r="Q63" s="47">
        <f t="shared" si="65"/>
        <v>199</v>
      </c>
      <c r="R63" s="47">
        <f t="shared" si="65"/>
        <v>200</v>
      </c>
      <c r="S63" s="47">
        <f t="shared" si="65"/>
        <v>201</v>
      </c>
      <c r="T63" s="47">
        <f t="shared" si="65"/>
        <v>216</v>
      </c>
      <c r="U63" s="47">
        <f t="shared" si="65"/>
        <v>244</v>
      </c>
      <c r="V63" s="47">
        <f t="shared" si="65"/>
        <v>254</v>
      </c>
      <c r="W63" s="47">
        <f t="shared" si="65"/>
        <v>246</v>
      </c>
      <c r="X63" s="47">
        <f t="shared" si="65"/>
        <v>246</v>
      </c>
      <c r="Y63" s="47">
        <f t="shared" si="65"/>
        <v>291</v>
      </c>
      <c r="Z63" s="47">
        <f t="shared" si="65"/>
        <v>299</v>
      </c>
      <c r="AA63" s="47">
        <f t="shared" si="65"/>
        <v>305</v>
      </c>
      <c r="AB63" s="47">
        <f t="shared" si="65"/>
        <v>337</v>
      </c>
      <c r="AC63" s="47">
        <f t="shared" si="65"/>
        <v>364</v>
      </c>
      <c r="AD63" s="47">
        <f t="shared" si="65"/>
        <v>375</v>
      </c>
      <c r="AE63" s="47">
        <f t="shared" si="65"/>
        <v>389</v>
      </c>
      <c r="AF63" s="47">
        <f t="shared" si="65"/>
        <v>424</v>
      </c>
      <c r="AG63" s="47">
        <f t="shared" si="65"/>
        <v>495</v>
      </c>
      <c r="AH63" s="47">
        <f t="shared" si="65"/>
        <v>504</v>
      </c>
      <c r="AI63" s="47">
        <f t="shared" ref="AI63:AZ63" si="66">AI157-$C157</f>
        <v>512</v>
      </c>
      <c r="AJ63" s="47">
        <f t="shared" si="66"/>
        <v>580</v>
      </c>
      <c r="AK63" s="47">
        <f t="shared" si="66"/>
        <v>603</v>
      </c>
      <c r="AL63" s="47">
        <f t="shared" si="66"/>
        <v>616</v>
      </c>
      <c r="AM63" s="47">
        <f t="shared" si="66"/>
        <v>639</v>
      </c>
      <c r="AN63" s="47">
        <f t="shared" si="66"/>
        <v>654</v>
      </c>
      <c r="AO63" s="47">
        <f t="shared" si="66"/>
        <v>739</v>
      </c>
      <c r="AP63" s="47">
        <f t="shared" si="66"/>
        <v>764</v>
      </c>
      <c r="AQ63" s="47">
        <f t="shared" si="66"/>
        <v>782</v>
      </c>
      <c r="AR63" s="47">
        <f t="shared" si="66"/>
        <v>860</v>
      </c>
      <c r="AS63" s="47">
        <f t="shared" si="66"/>
        <v>895</v>
      </c>
      <c r="AT63" s="47">
        <f t="shared" si="66"/>
        <v>926</v>
      </c>
      <c r="AU63" s="47">
        <f t="shared" si="66"/>
        <v>968</v>
      </c>
      <c r="AV63" s="47">
        <f t="shared" si="66"/>
        <v>992</v>
      </c>
      <c r="AW63" s="47">
        <f t="shared" si="66"/>
        <v>1031</v>
      </c>
      <c r="AX63" s="47">
        <f t="shared" si="66"/>
        <v>1082</v>
      </c>
      <c r="AY63" s="47">
        <f t="shared" si="66"/>
        <v>1127</v>
      </c>
      <c r="AZ63" s="47">
        <f t="shared" si="66"/>
        <v>1170</v>
      </c>
      <c r="BA63" s="47">
        <f t="shared" ref="BA63:BA69" si="67">SUM(C63:AZ63)</f>
        <v>21553</v>
      </c>
      <c r="BC63" s="47" t="s">
        <v>234</v>
      </c>
    </row>
    <row r="64" spans="1:56" s="47" customFormat="1">
      <c r="A64" s="70" t="s">
        <v>120</v>
      </c>
      <c r="B64" s="10" t="s">
        <v>35</v>
      </c>
      <c r="C64" s="47">
        <f t="shared" ref="C64:AH64" si="68">C158-$C158</f>
        <v>0</v>
      </c>
      <c r="D64" s="47">
        <f t="shared" si="68"/>
        <v>31</v>
      </c>
      <c r="E64" s="47">
        <f t="shared" si="68"/>
        <v>26</v>
      </c>
      <c r="F64" s="47">
        <f t="shared" si="68"/>
        <v>59</v>
      </c>
      <c r="G64" s="47">
        <f t="shared" si="68"/>
        <v>68</v>
      </c>
      <c r="H64" s="47">
        <f t="shared" si="68"/>
        <v>90</v>
      </c>
      <c r="I64" s="47">
        <f t="shared" si="68"/>
        <v>124</v>
      </c>
      <c r="J64" s="47">
        <f t="shared" si="68"/>
        <v>123</v>
      </c>
      <c r="K64" s="47">
        <f t="shared" si="68"/>
        <v>119</v>
      </c>
      <c r="L64" s="47">
        <f t="shared" si="68"/>
        <v>129</v>
      </c>
      <c r="M64" s="47">
        <f t="shared" si="68"/>
        <v>140</v>
      </c>
      <c r="N64" s="47">
        <f t="shared" si="68"/>
        <v>141</v>
      </c>
      <c r="O64" s="47">
        <f t="shared" si="68"/>
        <v>144</v>
      </c>
      <c r="P64" s="47">
        <f t="shared" si="68"/>
        <v>154</v>
      </c>
      <c r="Q64" s="47">
        <f t="shared" si="68"/>
        <v>191</v>
      </c>
      <c r="R64" s="47">
        <f t="shared" si="68"/>
        <v>255</v>
      </c>
      <c r="S64" s="47">
        <f t="shared" si="68"/>
        <v>300</v>
      </c>
      <c r="T64" s="47">
        <f t="shared" si="68"/>
        <v>308</v>
      </c>
      <c r="U64" s="47">
        <f t="shared" si="68"/>
        <v>335</v>
      </c>
      <c r="V64" s="47">
        <f t="shared" si="68"/>
        <v>343</v>
      </c>
      <c r="W64" s="47">
        <f t="shared" si="68"/>
        <v>289</v>
      </c>
      <c r="X64" s="47">
        <f t="shared" si="68"/>
        <v>278</v>
      </c>
      <c r="Y64" s="47">
        <f t="shared" si="68"/>
        <v>302</v>
      </c>
      <c r="Z64" s="47">
        <f t="shared" si="68"/>
        <v>306</v>
      </c>
      <c r="AA64" s="47">
        <f t="shared" si="68"/>
        <v>312</v>
      </c>
      <c r="AB64" s="47">
        <f t="shared" si="68"/>
        <v>344</v>
      </c>
      <c r="AC64" s="47">
        <f t="shared" si="68"/>
        <v>357</v>
      </c>
      <c r="AD64" s="47">
        <f t="shared" si="68"/>
        <v>365</v>
      </c>
      <c r="AE64" s="47">
        <f t="shared" si="68"/>
        <v>380</v>
      </c>
      <c r="AF64" s="47">
        <f t="shared" si="68"/>
        <v>399</v>
      </c>
      <c r="AG64" s="47">
        <f t="shared" si="68"/>
        <v>467</v>
      </c>
      <c r="AH64" s="47">
        <f t="shared" si="68"/>
        <v>486</v>
      </c>
      <c r="AI64" s="47">
        <f t="shared" ref="AI64:AZ64" si="69">AI158-$C158</f>
        <v>498</v>
      </c>
      <c r="AJ64" s="47">
        <f t="shared" si="69"/>
        <v>550</v>
      </c>
      <c r="AK64" s="47">
        <f t="shared" si="69"/>
        <v>570</v>
      </c>
      <c r="AL64" s="47">
        <f t="shared" si="69"/>
        <v>583</v>
      </c>
      <c r="AM64" s="47">
        <f t="shared" si="69"/>
        <v>606</v>
      </c>
      <c r="AN64" s="47">
        <f t="shared" si="69"/>
        <v>621</v>
      </c>
      <c r="AO64" s="47">
        <f t="shared" si="69"/>
        <v>706</v>
      </c>
      <c r="AP64" s="47">
        <f t="shared" si="69"/>
        <v>732</v>
      </c>
      <c r="AQ64" s="47">
        <f t="shared" si="69"/>
        <v>754</v>
      </c>
      <c r="AR64" s="47">
        <f t="shared" si="69"/>
        <v>832</v>
      </c>
      <c r="AS64" s="47">
        <f t="shared" si="69"/>
        <v>867</v>
      </c>
      <c r="AT64" s="47">
        <f t="shared" si="69"/>
        <v>899</v>
      </c>
      <c r="AU64" s="47">
        <f t="shared" si="69"/>
        <v>941</v>
      </c>
      <c r="AV64" s="47">
        <f t="shared" si="69"/>
        <v>962</v>
      </c>
      <c r="AW64" s="47">
        <f t="shared" si="69"/>
        <v>1000</v>
      </c>
      <c r="AX64" s="47">
        <f t="shared" si="69"/>
        <v>1045</v>
      </c>
      <c r="AY64" s="47">
        <f t="shared" si="69"/>
        <v>1089</v>
      </c>
      <c r="AZ64" s="47">
        <f t="shared" si="69"/>
        <v>1132</v>
      </c>
      <c r="BA64" s="47">
        <f t="shared" si="67"/>
        <v>21752</v>
      </c>
    </row>
    <row r="65" spans="1:56" s="47" customFormat="1">
      <c r="A65" s="70" t="s">
        <v>121</v>
      </c>
      <c r="B65" s="10" t="s">
        <v>35</v>
      </c>
      <c r="C65" s="47">
        <f t="shared" ref="C65:AH65" si="70">C159-$C159</f>
        <v>0</v>
      </c>
      <c r="D65" s="47">
        <f t="shared" si="70"/>
        <v>31</v>
      </c>
      <c r="E65" s="47">
        <f t="shared" si="70"/>
        <v>-13</v>
      </c>
      <c r="F65" s="47">
        <f t="shared" si="70"/>
        <v>13</v>
      </c>
      <c r="G65" s="47">
        <f t="shared" si="70"/>
        <v>22</v>
      </c>
      <c r="H65" s="47">
        <f t="shared" si="70"/>
        <v>44</v>
      </c>
      <c r="I65" s="47">
        <f t="shared" si="70"/>
        <v>78</v>
      </c>
      <c r="J65" s="47">
        <f t="shared" si="70"/>
        <v>81</v>
      </c>
      <c r="K65" s="47">
        <f t="shared" si="70"/>
        <v>131</v>
      </c>
      <c r="L65" s="47">
        <f t="shared" si="70"/>
        <v>165</v>
      </c>
      <c r="M65" s="47">
        <f t="shared" si="70"/>
        <v>171</v>
      </c>
      <c r="N65" s="47">
        <f t="shared" si="70"/>
        <v>170</v>
      </c>
      <c r="O65" s="47">
        <f t="shared" si="70"/>
        <v>180</v>
      </c>
      <c r="P65" s="47">
        <f t="shared" si="70"/>
        <v>192</v>
      </c>
      <c r="Q65" s="47">
        <f t="shared" si="70"/>
        <v>199</v>
      </c>
      <c r="R65" s="47">
        <f t="shared" si="70"/>
        <v>199</v>
      </c>
      <c r="S65" s="47">
        <f t="shared" si="70"/>
        <v>201</v>
      </c>
      <c r="T65" s="47">
        <f t="shared" si="70"/>
        <v>218</v>
      </c>
      <c r="U65" s="47">
        <f t="shared" si="70"/>
        <v>246</v>
      </c>
      <c r="V65" s="47">
        <f t="shared" si="70"/>
        <v>254</v>
      </c>
      <c r="W65" s="47">
        <f t="shared" si="70"/>
        <v>258</v>
      </c>
      <c r="X65" s="47">
        <f t="shared" si="70"/>
        <v>260</v>
      </c>
      <c r="Y65" s="47">
        <f t="shared" si="70"/>
        <v>284</v>
      </c>
      <c r="Z65" s="47">
        <f t="shared" si="70"/>
        <v>288</v>
      </c>
      <c r="AA65" s="47">
        <f t="shared" si="70"/>
        <v>294</v>
      </c>
      <c r="AB65" s="47">
        <f t="shared" si="70"/>
        <v>325</v>
      </c>
      <c r="AC65" s="47">
        <f t="shared" si="70"/>
        <v>352</v>
      </c>
      <c r="AD65" s="47">
        <f t="shared" si="70"/>
        <v>364</v>
      </c>
      <c r="AE65" s="47">
        <f t="shared" si="70"/>
        <v>378</v>
      </c>
      <c r="AF65" s="47">
        <f t="shared" si="70"/>
        <v>412</v>
      </c>
      <c r="AG65" s="47">
        <f t="shared" si="70"/>
        <v>483</v>
      </c>
      <c r="AH65" s="47">
        <f t="shared" si="70"/>
        <v>492</v>
      </c>
      <c r="AI65" s="47">
        <f t="shared" ref="AI65:AZ65" si="71">AI159-$C159</f>
        <v>500</v>
      </c>
      <c r="AJ65" s="47">
        <f t="shared" si="71"/>
        <v>568</v>
      </c>
      <c r="AK65" s="47">
        <f t="shared" si="71"/>
        <v>591</v>
      </c>
      <c r="AL65" s="47">
        <f t="shared" si="71"/>
        <v>604</v>
      </c>
      <c r="AM65" s="47">
        <f t="shared" si="71"/>
        <v>627</v>
      </c>
      <c r="AN65" s="47">
        <f t="shared" si="71"/>
        <v>642</v>
      </c>
      <c r="AO65" s="47">
        <f t="shared" si="71"/>
        <v>728</v>
      </c>
      <c r="AP65" s="47">
        <f t="shared" si="71"/>
        <v>753</v>
      </c>
      <c r="AQ65" s="47">
        <f t="shared" si="71"/>
        <v>771</v>
      </c>
      <c r="AR65" s="47">
        <f t="shared" si="71"/>
        <v>848</v>
      </c>
      <c r="AS65" s="47">
        <f t="shared" si="71"/>
        <v>891</v>
      </c>
      <c r="AT65" s="47">
        <f t="shared" si="71"/>
        <v>924</v>
      </c>
      <c r="AU65" s="47">
        <f t="shared" si="71"/>
        <v>967</v>
      </c>
      <c r="AV65" s="47">
        <f t="shared" si="71"/>
        <v>988</v>
      </c>
      <c r="AW65" s="47">
        <f t="shared" si="71"/>
        <v>1027</v>
      </c>
      <c r="AX65" s="47">
        <f t="shared" si="71"/>
        <v>1078</v>
      </c>
      <c r="AY65" s="47">
        <f t="shared" si="71"/>
        <v>1123</v>
      </c>
      <c r="AZ65" s="47">
        <f t="shared" si="71"/>
        <v>1166</v>
      </c>
      <c r="BA65" s="47">
        <f t="shared" si="67"/>
        <v>21568</v>
      </c>
      <c r="BC65" s="47">
        <f>AVERAGE(BA62:BA69)</f>
        <v>22322.75</v>
      </c>
      <c r="BD65" s="47" t="s">
        <v>233</v>
      </c>
    </row>
    <row r="66" spans="1:56" s="47" customFormat="1">
      <c r="A66" s="70" t="s">
        <v>122</v>
      </c>
      <c r="B66" s="10" t="s">
        <v>35</v>
      </c>
      <c r="C66" s="47">
        <f t="shared" ref="C66:AH66" si="72">C160-$C160</f>
        <v>0</v>
      </c>
      <c r="D66" s="47">
        <f t="shared" si="72"/>
        <v>31</v>
      </c>
      <c r="E66" s="47">
        <f t="shared" si="72"/>
        <v>-27</v>
      </c>
      <c r="F66" s="47">
        <f t="shared" si="72"/>
        <v>-8</v>
      </c>
      <c r="G66" s="47">
        <f t="shared" si="72"/>
        <v>1</v>
      </c>
      <c r="H66" s="47">
        <f t="shared" si="72"/>
        <v>23</v>
      </c>
      <c r="I66" s="47">
        <f t="shared" si="72"/>
        <v>59</v>
      </c>
      <c r="J66" s="47">
        <f t="shared" si="72"/>
        <v>62</v>
      </c>
      <c r="K66" s="47">
        <f t="shared" si="72"/>
        <v>112</v>
      </c>
      <c r="L66" s="47">
        <f t="shared" si="72"/>
        <v>146</v>
      </c>
      <c r="M66" s="47">
        <f t="shared" si="72"/>
        <v>152</v>
      </c>
      <c r="N66" s="47">
        <f t="shared" si="72"/>
        <v>151</v>
      </c>
      <c r="O66" s="47">
        <f t="shared" si="72"/>
        <v>154</v>
      </c>
      <c r="P66" s="47">
        <f t="shared" si="72"/>
        <v>193</v>
      </c>
      <c r="Q66" s="47">
        <f t="shared" si="72"/>
        <v>261</v>
      </c>
      <c r="R66" s="47">
        <f t="shared" si="72"/>
        <v>314</v>
      </c>
      <c r="S66" s="47">
        <f t="shared" si="72"/>
        <v>317</v>
      </c>
      <c r="T66" s="47">
        <f t="shared" si="72"/>
        <v>325</v>
      </c>
      <c r="U66" s="47">
        <f t="shared" si="72"/>
        <v>351</v>
      </c>
      <c r="V66" s="47">
        <f t="shared" si="72"/>
        <v>359</v>
      </c>
      <c r="W66" s="47">
        <f t="shared" si="72"/>
        <v>357</v>
      </c>
      <c r="X66" s="47">
        <f t="shared" si="72"/>
        <v>361</v>
      </c>
      <c r="Y66" s="47">
        <f t="shared" si="72"/>
        <v>385</v>
      </c>
      <c r="Z66" s="47">
        <f t="shared" si="72"/>
        <v>389</v>
      </c>
      <c r="AA66" s="47">
        <f t="shared" si="72"/>
        <v>395</v>
      </c>
      <c r="AB66" s="47">
        <f t="shared" si="72"/>
        <v>427</v>
      </c>
      <c r="AC66" s="47">
        <f t="shared" si="72"/>
        <v>431</v>
      </c>
      <c r="AD66" s="47">
        <f t="shared" si="72"/>
        <v>437</v>
      </c>
      <c r="AE66" s="47">
        <f t="shared" si="72"/>
        <v>460</v>
      </c>
      <c r="AF66" s="47">
        <f t="shared" si="72"/>
        <v>470</v>
      </c>
      <c r="AG66" s="47">
        <f t="shared" si="72"/>
        <v>536</v>
      </c>
      <c r="AH66" s="47">
        <f t="shared" si="72"/>
        <v>545</v>
      </c>
      <c r="AI66" s="47">
        <f t="shared" ref="AI66:AZ66" si="73">AI160-$C160</f>
        <v>563</v>
      </c>
      <c r="AJ66" s="47">
        <f t="shared" si="73"/>
        <v>608</v>
      </c>
      <c r="AK66" s="47">
        <f t="shared" si="73"/>
        <v>638</v>
      </c>
      <c r="AL66" s="47">
        <f t="shared" si="73"/>
        <v>653</v>
      </c>
      <c r="AM66" s="47">
        <f t="shared" si="73"/>
        <v>676</v>
      </c>
      <c r="AN66" s="47">
        <f t="shared" si="73"/>
        <v>692</v>
      </c>
      <c r="AO66" s="47">
        <f t="shared" si="73"/>
        <v>777</v>
      </c>
      <c r="AP66" s="47">
        <f t="shared" si="73"/>
        <v>802</v>
      </c>
      <c r="AQ66" s="47">
        <f t="shared" si="73"/>
        <v>820</v>
      </c>
      <c r="AR66" s="47">
        <f t="shared" si="73"/>
        <v>897</v>
      </c>
      <c r="AS66" s="47">
        <f t="shared" si="73"/>
        <v>935</v>
      </c>
      <c r="AT66" s="47">
        <f t="shared" si="73"/>
        <v>968</v>
      </c>
      <c r="AU66" s="47">
        <f t="shared" si="73"/>
        <v>1011</v>
      </c>
      <c r="AV66" s="47">
        <f t="shared" si="73"/>
        <v>1032</v>
      </c>
      <c r="AW66" s="47">
        <f t="shared" si="73"/>
        <v>1070</v>
      </c>
      <c r="AX66" s="47">
        <f t="shared" si="73"/>
        <v>1116</v>
      </c>
      <c r="AY66" s="47">
        <f t="shared" si="73"/>
        <v>1160</v>
      </c>
      <c r="AZ66" s="47">
        <f t="shared" si="73"/>
        <v>1202</v>
      </c>
      <c r="BA66" s="47">
        <f t="shared" si="67"/>
        <v>23789</v>
      </c>
      <c r="BC66" s="47">
        <f>STDEV(BA62:BA69)</f>
        <v>1533.6881551159145</v>
      </c>
      <c r="BD66" s="47" t="s">
        <v>232</v>
      </c>
    </row>
    <row r="67" spans="1:56" s="47" customFormat="1">
      <c r="A67" s="71" t="s">
        <v>145</v>
      </c>
      <c r="B67" s="10" t="s">
        <v>35</v>
      </c>
      <c r="C67" s="47">
        <f t="shared" ref="C67:AH67" si="74">C161-$C161</f>
        <v>0</v>
      </c>
      <c r="D67" s="47">
        <f t="shared" si="74"/>
        <v>31</v>
      </c>
      <c r="E67" s="47">
        <f t="shared" si="74"/>
        <v>-27</v>
      </c>
      <c r="F67" s="47">
        <f t="shared" si="74"/>
        <v>-8</v>
      </c>
      <c r="G67" s="47">
        <f t="shared" si="74"/>
        <v>1</v>
      </c>
      <c r="H67" s="47">
        <f t="shared" si="74"/>
        <v>23</v>
      </c>
      <c r="I67" s="47">
        <f t="shared" si="74"/>
        <v>59</v>
      </c>
      <c r="J67" s="47">
        <f t="shared" si="74"/>
        <v>62</v>
      </c>
      <c r="K67" s="47">
        <f t="shared" si="74"/>
        <v>119</v>
      </c>
      <c r="L67" s="47">
        <f t="shared" si="74"/>
        <v>154</v>
      </c>
      <c r="M67" s="47">
        <f t="shared" si="74"/>
        <v>160</v>
      </c>
      <c r="N67" s="47">
        <f t="shared" si="74"/>
        <v>159</v>
      </c>
      <c r="O67" s="47">
        <f t="shared" si="74"/>
        <v>162</v>
      </c>
      <c r="P67" s="47">
        <f t="shared" si="74"/>
        <v>201</v>
      </c>
      <c r="Q67" s="47">
        <f t="shared" si="74"/>
        <v>269</v>
      </c>
      <c r="R67" s="47">
        <f t="shared" si="74"/>
        <v>322</v>
      </c>
      <c r="S67" s="47">
        <f t="shared" si="74"/>
        <v>325</v>
      </c>
      <c r="T67" s="47">
        <f t="shared" si="74"/>
        <v>333</v>
      </c>
      <c r="U67" s="47">
        <f t="shared" si="74"/>
        <v>359</v>
      </c>
      <c r="V67" s="47">
        <f t="shared" si="74"/>
        <v>367</v>
      </c>
      <c r="W67" s="47">
        <f t="shared" si="74"/>
        <v>365</v>
      </c>
      <c r="X67" s="47">
        <f t="shared" si="74"/>
        <v>369</v>
      </c>
      <c r="Y67" s="47">
        <f t="shared" si="74"/>
        <v>393</v>
      </c>
      <c r="Z67" s="47">
        <f t="shared" si="74"/>
        <v>397</v>
      </c>
      <c r="AA67" s="47">
        <f t="shared" si="74"/>
        <v>403</v>
      </c>
      <c r="AB67" s="47">
        <f t="shared" si="74"/>
        <v>435</v>
      </c>
      <c r="AC67" s="47">
        <f t="shared" si="74"/>
        <v>439</v>
      </c>
      <c r="AD67" s="47">
        <f t="shared" si="74"/>
        <v>445</v>
      </c>
      <c r="AE67" s="47">
        <f t="shared" si="74"/>
        <v>458</v>
      </c>
      <c r="AF67" s="47">
        <f t="shared" si="74"/>
        <v>476</v>
      </c>
      <c r="AG67" s="47">
        <f t="shared" si="74"/>
        <v>544</v>
      </c>
      <c r="AH67" s="47">
        <f t="shared" si="74"/>
        <v>553</v>
      </c>
      <c r="AI67" s="47">
        <f t="shared" ref="AI67:AZ67" si="75">AI161-$C161</f>
        <v>572</v>
      </c>
      <c r="AJ67" s="47">
        <f t="shared" si="75"/>
        <v>616</v>
      </c>
      <c r="AK67" s="47">
        <f t="shared" si="75"/>
        <v>646</v>
      </c>
      <c r="AL67" s="47">
        <f t="shared" si="75"/>
        <v>662</v>
      </c>
      <c r="AM67" s="47">
        <f t="shared" si="75"/>
        <v>685</v>
      </c>
      <c r="AN67" s="47">
        <f t="shared" si="75"/>
        <v>700</v>
      </c>
      <c r="AO67" s="47">
        <f t="shared" si="75"/>
        <v>785</v>
      </c>
      <c r="AP67" s="47">
        <f t="shared" si="75"/>
        <v>811</v>
      </c>
      <c r="AQ67" s="47">
        <f t="shared" si="75"/>
        <v>829</v>
      </c>
      <c r="AR67" s="47">
        <f t="shared" si="75"/>
        <v>906</v>
      </c>
      <c r="AS67" s="47">
        <f t="shared" si="75"/>
        <v>944</v>
      </c>
      <c r="AT67" s="47">
        <f t="shared" si="75"/>
        <v>978</v>
      </c>
      <c r="AU67" s="47">
        <f t="shared" si="75"/>
        <v>1021</v>
      </c>
      <c r="AV67" s="47">
        <f t="shared" si="75"/>
        <v>1042</v>
      </c>
      <c r="AW67" s="47">
        <f t="shared" si="75"/>
        <v>1080</v>
      </c>
      <c r="AX67" s="47">
        <f t="shared" si="75"/>
        <v>1126</v>
      </c>
      <c r="AY67" s="47">
        <f t="shared" si="75"/>
        <v>1170</v>
      </c>
      <c r="AZ67" s="47">
        <f t="shared" si="75"/>
        <v>1212</v>
      </c>
      <c r="BA67" s="47">
        <f t="shared" si="67"/>
        <v>24133</v>
      </c>
    </row>
    <row r="68" spans="1:56" s="47" customFormat="1">
      <c r="A68" s="70" t="s">
        <v>124</v>
      </c>
      <c r="B68" s="10" t="s">
        <v>35</v>
      </c>
      <c r="C68" s="47">
        <f t="shared" ref="C68:AH68" si="76">C162-$C162</f>
        <v>0</v>
      </c>
      <c r="D68" s="47">
        <f t="shared" si="76"/>
        <v>31</v>
      </c>
      <c r="E68" s="47">
        <f t="shared" si="76"/>
        <v>-27</v>
      </c>
      <c r="F68" s="47">
        <f t="shared" si="76"/>
        <v>-8</v>
      </c>
      <c r="G68" s="47">
        <f t="shared" si="76"/>
        <v>1</v>
      </c>
      <c r="H68" s="47">
        <f t="shared" si="76"/>
        <v>23</v>
      </c>
      <c r="I68" s="47">
        <f t="shared" si="76"/>
        <v>58</v>
      </c>
      <c r="J68" s="47">
        <f t="shared" si="76"/>
        <v>60</v>
      </c>
      <c r="K68" s="47">
        <f t="shared" si="76"/>
        <v>120</v>
      </c>
      <c r="L68" s="47">
        <f t="shared" si="76"/>
        <v>157</v>
      </c>
      <c r="M68" s="47">
        <f t="shared" si="76"/>
        <v>162</v>
      </c>
      <c r="N68" s="47">
        <f t="shared" si="76"/>
        <v>162</v>
      </c>
      <c r="O68" s="47">
        <f t="shared" si="76"/>
        <v>167</v>
      </c>
      <c r="P68" s="47">
        <f t="shared" si="76"/>
        <v>177</v>
      </c>
      <c r="Q68" s="47">
        <f t="shared" si="76"/>
        <v>184</v>
      </c>
      <c r="R68" s="47">
        <f t="shared" si="76"/>
        <v>184</v>
      </c>
      <c r="S68" s="47">
        <f t="shared" si="76"/>
        <v>185</v>
      </c>
      <c r="T68" s="47">
        <f t="shared" si="76"/>
        <v>193</v>
      </c>
      <c r="U68" s="47">
        <f t="shared" si="76"/>
        <v>220</v>
      </c>
      <c r="V68" s="47">
        <f t="shared" si="76"/>
        <v>262</v>
      </c>
      <c r="W68" s="47">
        <f t="shared" si="76"/>
        <v>333</v>
      </c>
      <c r="X68" s="47">
        <f t="shared" si="76"/>
        <v>399</v>
      </c>
      <c r="Y68" s="47">
        <f t="shared" si="76"/>
        <v>425</v>
      </c>
      <c r="Z68" s="47">
        <f t="shared" si="76"/>
        <v>429</v>
      </c>
      <c r="AA68" s="47">
        <f t="shared" si="76"/>
        <v>434</v>
      </c>
      <c r="AB68" s="47">
        <f t="shared" si="76"/>
        <v>466</v>
      </c>
      <c r="AC68" s="47">
        <f t="shared" si="76"/>
        <v>470</v>
      </c>
      <c r="AD68" s="47">
        <f t="shared" si="76"/>
        <v>476</v>
      </c>
      <c r="AE68" s="47">
        <f t="shared" si="76"/>
        <v>490</v>
      </c>
      <c r="AF68" s="47">
        <f t="shared" si="76"/>
        <v>507</v>
      </c>
      <c r="AG68" s="47">
        <f t="shared" si="76"/>
        <v>576</v>
      </c>
      <c r="AH68" s="47">
        <f t="shared" si="76"/>
        <v>584</v>
      </c>
      <c r="AI68" s="47">
        <f t="shared" ref="AI68:AZ68" si="77">AI162-$C162</f>
        <v>603</v>
      </c>
      <c r="AJ68" s="47">
        <f t="shared" si="77"/>
        <v>648</v>
      </c>
      <c r="AK68" s="47">
        <f t="shared" si="77"/>
        <v>677</v>
      </c>
      <c r="AL68" s="47">
        <f t="shared" si="77"/>
        <v>693</v>
      </c>
      <c r="AM68" s="47">
        <f t="shared" si="77"/>
        <v>716</v>
      </c>
      <c r="AN68" s="47">
        <f t="shared" si="77"/>
        <v>731</v>
      </c>
      <c r="AO68" s="47">
        <f t="shared" si="77"/>
        <v>816</v>
      </c>
      <c r="AP68" s="47">
        <f t="shared" si="77"/>
        <v>842</v>
      </c>
      <c r="AQ68" s="47">
        <f t="shared" si="77"/>
        <v>860</v>
      </c>
      <c r="AR68" s="47">
        <f t="shared" si="77"/>
        <v>937</v>
      </c>
      <c r="AS68" s="47">
        <f t="shared" si="77"/>
        <v>975</v>
      </c>
      <c r="AT68" s="47">
        <f t="shared" si="77"/>
        <v>1009</v>
      </c>
      <c r="AU68" s="47">
        <f t="shared" si="77"/>
        <v>1052</v>
      </c>
      <c r="AV68" s="47">
        <f t="shared" si="77"/>
        <v>1073</v>
      </c>
      <c r="AW68" s="47">
        <f t="shared" si="77"/>
        <v>1111</v>
      </c>
      <c r="AX68" s="47">
        <f t="shared" si="77"/>
        <v>1157</v>
      </c>
      <c r="AY68" s="47">
        <f t="shared" si="77"/>
        <v>1201</v>
      </c>
      <c r="AZ68" s="47">
        <f t="shared" si="77"/>
        <v>1244</v>
      </c>
      <c r="BA68" s="47">
        <f t="shared" si="67"/>
        <v>24245</v>
      </c>
    </row>
    <row r="69" spans="1:56" s="47" customFormat="1">
      <c r="A69" s="70" t="s">
        <v>125</v>
      </c>
      <c r="B69" s="10" t="s">
        <v>35</v>
      </c>
      <c r="C69" s="47">
        <f t="shared" ref="C69:AH69" si="78">C163-$C163</f>
        <v>0</v>
      </c>
      <c r="D69" s="47">
        <f t="shared" si="78"/>
        <v>31</v>
      </c>
      <c r="E69" s="47">
        <f t="shared" si="78"/>
        <v>-13</v>
      </c>
      <c r="F69" s="47">
        <f t="shared" si="78"/>
        <v>13</v>
      </c>
      <c r="G69" s="47">
        <f t="shared" si="78"/>
        <v>22</v>
      </c>
      <c r="H69" s="47">
        <f t="shared" si="78"/>
        <v>44</v>
      </c>
      <c r="I69" s="47">
        <f t="shared" si="78"/>
        <v>78</v>
      </c>
      <c r="J69" s="47">
        <f t="shared" si="78"/>
        <v>81</v>
      </c>
      <c r="K69" s="47">
        <f t="shared" si="78"/>
        <v>141</v>
      </c>
      <c r="L69" s="47">
        <f t="shared" si="78"/>
        <v>178</v>
      </c>
      <c r="M69" s="47">
        <f t="shared" si="78"/>
        <v>183</v>
      </c>
      <c r="N69" s="47">
        <f t="shared" si="78"/>
        <v>182</v>
      </c>
      <c r="O69" s="47">
        <f t="shared" si="78"/>
        <v>186</v>
      </c>
      <c r="P69" s="47">
        <f t="shared" si="78"/>
        <v>196</v>
      </c>
      <c r="Q69" s="47">
        <f t="shared" si="78"/>
        <v>203</v>
      </c>
      <c r="R69" s="47">
        <f t="shared" si="78"/>
        <v>203</v>
      </c>
      <c r="S69" s="47">
        <f t="shared" si="78"/>
        <v>204</v>
      </c>
      <c r="T69" s="47">
        <f t="shared" si="78"/>
        <v>212</v>
      </c>
      <c r="U69" s="47">
        <f t="shared" si="78"/>
        <v>239</v>
      </c>
      <c r="V69" s="47">
        <f t="shared" si="78"/>
        <v>264</v>
      </c>
      <c r="W69" s="47">
        <f t="shared" si="78"/>
        <v>260</v>
      </c>
      <c r="X69" s="47">
        <f t="shared" si="78"/>
        <v>259</v>
      </c>
      <c r="Y69" s="47">
        <f t="shared" si="78"/>
        <v>291</v>
      </c>
      <c r="Z69" s="47">
        <f t="shared" si="78"/>
        <v>297</v>
      </c>
      <c r="AA69" s="47">
        <f t="shared" si="78"/>
        <v>303</v>
      </c>
      <c r="AB69" s="47">
        <f t="shared" si="78"/>
        <v>335</v>
      </c>
      <c r="AC69" s="47">
        <f t="shared" si="78"/>
        <v>340</v>
      </c>
      <c r="AD69" s="47">
        <f t="shared" si="78"/>
        <v>371</v>
      </c>
      <c r="AE69" s="47">
        <f t="shared" si="78"/>
        <v>389</v>
      </c>
      <c r="AF69" s="47">
        <f t="shared" si="78"/>
        <v>397</v>
      </c>
      <c r="AG69" s="47">
        <f t="shared" si="78"/>
        <v>463</v>
      </c>
      <c r="AH69" s="47">
        <f t="shared" si="78"/>
        <v>482</v>
      </c>
      <c r="AI69" s="47">
        <f t="shared" ref="AI69:AZ69" si="79">AI163-$C163</f>
        <v>493</v>
      </c>
      <c r="AJ69" s="47">
        <f t="shared" si="79"/>
        <v>563</v>
      </c>
      <c r="AK69" s="47">
        <f t="shared" si="79"/>
        <v>586</v>
      </c>
      <c r="AL69" s="47">
        <f t="shared" si="79"/>
        <v>599</v>
      </c>
      <c r="AM69" s="47">
        <f t="shared" si="79"/>
        <v>622</v>
      </c>
      <c r="AN69" s="47">
        <f t="shared" si="79"/>
        <v>637</v>
      </c>
      <c r="AO69" s="47">
        <f t="shared" si="79"/>
        <v>723</v>
      </c>
      <c r="AP69" s="47">
        <f t="shared" si="79"/>
        <v>748</v>
      </c>
      <c r="AQ69" s="47">
        <f t="shared" si="79"/>
        <v>766</v>
      </c>
      <c r="AR69" s="47">
        <f t="shared" si="79"/>
        <v>843</v>
      </c>
      <c r="AS69" s="47">
        <f t="shared" si="79"/>
        <v>879</v>
      </c>
      <c r="AT69" s="47">
        <f t="shared" si="79"/>
        <v>914</v>
      </c>
      <c r="AU69" s="47">
        <f t="shared" si="79"/>
        <v>958</v>
      </c>
      <c r="AV69" s="47">
        <f t="shared" si="79"/>
        <v>979</v>
      </c>
      <c r="AW69" s="47">
        <f t="shared" si="79"/>
        <v>1017</v>
      </c>
      <c r="AX69" s="47">
        <f t="shared" si="79"/>
        <v>1063</v>
      </c>
      <c r="AY69" s="47">
        <f t="shared" si="79"/>
        <v>1107</v>
      </c>
      <c r="AZ69" s="47">
        <f t="shared" si="79"/>
        <v>1161</v>
      </c>
      <c r="BA69" s="47">
        <f t="shared" si="67"/>
        <v>21492</v>
      </c>
    </row>
    <row r="70" spans="1:56" s="47" customFormat="1">
      <c r="A70" s="57"/>
    </row>
    <row r="71" spans="1:56" s="47" customFormat="1">
      <c r="A71" s="57"/>
      <c r="B71" s="9" t="s">
        <v>102</v>
      </c>
      <c r="C71" s="23">
        <v>2013</v>
      </c>
      <c r="D71" s="23">
        <v>2014</v>
      </c>
      <c r="E71" s="23">
        <v>2015</v>
      </c>
      <c r="F71" s="23">
        <v>2016</v>
      </c>
      <c r="G71" s="23">
        <v>2017</v>
      </c>
      <c r="H71" s="23">
        <v>2018</v>
      </c>
      <c r="I71" s="23">
        <v>2019</v>
      </c>
      <c r="J71" s="23">
        <v>2020</v>
      </c>
      <c r="K71" s="23">
        <v>2021</v>
      </c>
      <c r="L71" s="23">
        <v>2022</v>
      </c>
      <c r="M71" s="23">
        <v>2023</v>
      </c>
      <c r="N71" s="23">
        <v>2024</v>
      </c>
      <c r="O71" s="23">
        <v>2025</v>
      </c>
      <c r="P71" s="23">
        <v>2026</v>
      </c>
      <c r="Q71" s="23">
        <v>2027</v>
      </c>
      <c r="R71" s="23">
        <v>2028</v>
      </c>
      <c r="S71" s="23">
        <v>2029</v>
      </c>
      <c r="T71" s="23">
        <v>2030</v>
      </c>
      <c r="U71" s="23">
        <v>2031</v>
      </c>
      <c r="V71" s="23">
        <v>2032</v>
      </c>
      <c r="W71" s="23">
        <v>2033</v>
      </c>
      <c r="X71" s="23">
        <v>2034</v>
      </c>
      <c r="Y71" s="23">
        <v>2035</v>
      </c>
      <c r="Z71" s="23">
        <v>2036</v>
      </c>
      <c r="AA71" s="23">
        <v>2037</v>
      </c>
      <c r="AB71" s="11">
        <v>2038</v>
      </c>
      <c r="AC71" s="11">
        <v>2039</v>
      </c>
      <c r="AD71" s="11">
        <v>2040</v>
      </c>
      <c r="AE71" s="11">
        <v>2041</v>
      </c>
      <c r="AF71" s="11">
        <v>2042</v>
      </c>
      <c r="AG71" s="11">
        <v>2043</v>
      </c>
      <c r="AH71" s="11">
        <v>2044</v>
      </c>
      <c r="AI71" s="11">
        <v>2045</v>
      </c>
      <c r="AJ71" s="11">
        <v>2046</v>
      </c>
      <c r="AK71" s="11">
        <v>2047</v>
      </c>
      <c r="AL71" s="11">
        <v>2048</v>
      </c>
      <c r="AM71" s="11">
        <v>2049</v>
      </c>
      <c r="AN71" s="11">
        <v>2050</v>
      </c>
      <c r="AO71" s="11">
        <v>2051</v>
      </c>
      <c r="AP71" s="11">
        <v>2052</v>
      </c>
      <c r="AQ71" s="11">
        <v>2053</v>
      </c>
      <c r="AR71" s="11">
        <v>2054</v>
      </c>
      <c r="AS71" s="11">
        <v>2055</v>
      </c>
      <c r="AT71" s="11">
        <v>2056</v>
      </c>
      <c r="AU71" s="11">
        <v>2057</v>
      </c>
      <c r="AV71" s="11">
        <v>2058</v>
      </c>
      <c r="AW71" s="11">
        <v>2059</v>
      </c>
      <c r="AX71" s="11">
        <v>2060</v>
      </c>
      <c r="AY71" s="11">
        <v>2061</v>
      </c>
      <c r="AZ71" s="11">
        <v>2062</v>
      </c>
    </row>
    <row r="72" spans="1:56" s="47" customFormat="1">
      <c r="A72" s="70" t="s">
        <v>88</v>
      </c>
      <c r="B72" s="10" t="s">
        <v>36</v>
      </c>
      <c r="C72" s="47">
        <f t="shared" ref="C72:AH72" si="80">C166-$C166</f>
        <v>0</v>
      </c>
      <c r="D72" s="47">
        <f t="shared" si="80"/>
        <v>-1</v>
      </c>
      <c r="E72" s="47">
        <f t="shared" si="80"/>
        <v>-5</v>
      </c>
      <c r="F72" s="47">
        <f t="shared" si="80"/>
        <v>-5</v>
      </c>
      <c r="G72" s="47">
        <f t="shared" si="80"/>
        <v>-5</v>
      </c>
      <c r="H72" s="47">
        <f t="shared" si="80"/>
        <v>-4</v>
      </c>
      <c r="I72" s="47">
        <f t="shared" si="80"/>
        <v>-5</v>
      </c>
      <c r="J72" s="47">
        <f t="shared" si="80"/>
        <v>-5</v>
      </c>
      <c r="K72" s="47">
        <f t="shared" si="80"/>
        <v>-3</v>
      </c>
      <c r="L72" s="47">
        <f t="shared" si="80"/>
        <v>-3</v>
      </c>
      <c r="M72" s="47">
        <f t="shared" si="80"/>
        <v>-4</v>
      </c>
      <c r="N72" s="47">
        <f t="shared" si="80"/>
        <v>-4</v>
      </c>
      <c r="O72" s="47">
        <f t="shared" si="80"/>
        <v>-4</v>
      </c>
      <c r="P72" s="47">
        <f t="shared" si="80"/>
        <v>-3</v>
      </c>
      <c r="Q72" s="47">
        <f t="shared" si="80"/>
        <v>-2</v>
      </c>
      <c r="R72" s="47">
        <f t="shared" si="80"/>
        <v>-2</v>
      </c>
      <c r="S72" s="47">
        <f t="shared" si="80"/>
        <v>-3</v>
      </c>
      <c r="T72" s="47">
        <f t="shared" si="80"/>
        <v>-3</v>
      </c>
      <c r="U72" s="47">
        <f t="shared" si="80"/>
        <v>1</v>
      </c>
      <c r="V72" s="47">
        <f t="shared" si="80"/>
        <v>0</v>
      </c>
      <c r="W72" s="47">
        <f t="shared" si="80"/>
        <v>-1</v>
      </c>
      <c r="X72" s="47">
        <f t="shared" si="80"/>
        <v>-1</v>
      </c>
      <c r="Y72" s="47">
        <f t="shared" si="80"/>
        <v>-1</v>
      </c>
      <c r="Z72" s="47">
        <f t="shared" si="80"/>
        <v>0</v>
      </c>
      <c r="AA72" s="47">
        <f t="shared" si="80"/>
        <v>2</v>
      </c>
      <c r="AB72" s="47">
        <f t="shared" si="80"/>
        <v>1</v>
      </c>
      <c r="AC72" s="47">
        <f t="shared" si="80"/>
        <v>1</v>
      </c>
      <c r="AD72" s="47">
        <f t="shared" si="80"/>
        <v>3</v>
      </c>
      <c r="AE72" s="47">
        <f t="shared" si="80"/>
        <v>2</v>
      </c>
      <c r="AF72" s="47">
        <f t="shared" si="80"/>
        <v>1</v>
      </c>
      <c r="AG72" s="47">
        <f t="shared" si="80"/>
        <v>2</v>
      </c>
      <c r="AH72" s="47">
        <f t="shared" si="80"/>
        <v>4</v>
      </c>
      <c r="AI72" s="47">
        <f t="shared" ref="AI72:AZ72" si="81">AI166-$C166</f>
        <v>3</v>
      </c>
      <c r="AJ72" s="47">
        <f t="shared" si="81"/>
        <v>3</v>
      </c>
      <c r="AK72" s="47">
        <f t="shared" si="81"/>
        <v>3</v>
      </c>
      <c r="AL72" s="47">
        <f t="shared" si="81"/>
        <v>4</v>
      </c>
      <c r="AM72" s="47">
        <f t="shared" si="81"/>
        <v>8</v>
      </c>
      <c r="AN72" s="47">
        <f t="shared" si="81"/>
        <v>10</v>
      </c>
      <c r="AO72" s="47">
        <f t="shared" si="81"/>
        <v>12</v>
      </c>
      <c r="AP72" s="47">
        <f t="shared" si="81"/>
        <v>14</v>
      </c>
      <c r="AQ72" s="47">
        <f t="shared" si="81"/>
        <v>17</v>
      </c>
      <c r="AR72" s="47">
        <f t="shared" si="81"/>
        <v>19</v>
      </c>
      <c r="AS72" s="47">
        <f t="shared" si="81"/>
        <v>22</v>
      </c>
      <c r="AT72" s="47">
        <f t="shared" si="81"/>
        <v>24</v>
      </c>
      <c r="AU72" s="47">
        <f t="shared" si="81"/>
        <v>27</v>
      </c>
      <c r="AV72" s="47">
        <f t="shared" si="81"/>
        <v>29</v>
      </c>
      <c r="AW72" s="47">
        <f t="shared" si="81"/>
        <v>32</v>
      </c>
      <c r="AX72" s="47">
        <f t="shared" si="81"/>
        <v>34</v>
      </c>
      <c r="AY72" s="47">
        <f t="shared" si="81"/>
        <v>37</v>
      </c>
      <c r="AZ72" s="47">
        <f t="shared" si="81"/>
        <v>40</v>
      </c>
      <c r="BA72" s="47">
        <f>SUM(C72:AZ72)</f>
        <v>291</v>
      </c>
    </row>
    <row r="73" spans="1:56" s="47" customFormat="1">
      <c r="A73" s="70" t="s">
        <v>119</v>
      </c>
      <c r="B73" s="10" t="s">
        <v>36</v>
      </c>
      <c r="C73" s="47">
        <f t="shared" ref="C73:AH73" si="82">C167-$C167</f>
        <v>0</v>
      </c>
      <c r="D73" s="47">
        <f t="shared" si="82"/>
        <v>-1</v>
      </c>
      <c r="E73" s="47">
        <f t="shared" si="82"/>
        <v>-5</v>
      </c>
      <c r="F73" s="47">
        <f t="shared" si="82"/>
        <v>-5</v>
      </c>
      <c r="G73" s="47">
        <f t="shared" si="82"/>
        <v>-5</v>
      </c>
      <c r="H73" s="47">
        <f t="shared" si="82"/>
        <v>-4</v>
      </c>
      <c r="I73" s="47">
        <f t="shared" si="82"/>
        <v>-5</v>
      </c>
      <c r="J73" s="47">
        <f t="shared" si="82"/>
        <v>-5</v>
      </c>
      <c r="K73" s="47">
        <f t="shared" si="82"/>
        <v>-4</v>
      </c>
      <c r="L73" s="47">
        <f t="shared" si="82"/>
        <v>-4</v>
      </c>
      <c r="M73" s="47">
        <f t="shared" si="82"/>
        <v>-2</v>
      </c>
      <c r="N73" s="47">
        <f t="shared" si="82"/>
        <v>7</v>
      </c>
      <c r="O73" s="47">
        <f t="shared" si="82"/>
        <v>9</v>
      </c>
      <c r="P73" s="47">
        <f t="shared" si="82"/>
        <v>11</v>
      </c>
      <c r="Q73" s="47">
        <f t="shared" si="82"/>
        <v>11</v>
      </c>
      <c r="R73" s="47">
        <f t="shared" si="82"/>
        <v>11</v>
      </c>
      <c r="S73" s="47">
        <f t="shared" si="82"/>
        <v>12</v>
      </c>
      <c r="T73" s="47">
        <f t="shared" si="82"/>
        <v>13</v>
      </c>
      <c r="U73" s="47">
        <f t="shared" si="82"/>
        <v>13</v>
      </c>
      <c r="V73" s="47">
        <f t="shared" si="82"/>
        <v>13</v>
      </c>
      <c r="W73" s="47">
        <f t="shared" si="82"/>
        <v>13</v>
      </c>
      <c r="X73" s="47">
        <f t="shared" si="82"/>
        <v>16</v>
      </c>
      <c r="Y73" s="47">
        <f t="shared" si="82"/>
        <v>15</v>
      </c>
      <c r="Z73" s="47">
        <f t="shared" si="82"/>
        <v>14</v>
      </c>
      <c r="AA73" s="47">
        <f t="shared" si="82"/>
        <v>14</v>
      </c>
      <c r="AB73" s="47">
        <f t="shared" si="82"/>
        <v>17</v>
      </c>
      <c r="AC73" s="47">
        <f t="shared" si="82"/>
        <v>16</v>
      </c>
      <c r="AD73" s="47">
        <f t="shared" si="82"/>
        <v>16</v>
      </c>
      <c r="AE73" s="47">
        <f t="shared" si="82"/>
        <v>18</v>
      </c>
      <c r="AF73" s="47">
        <f t="shared" si="82"/>
        <v>17</v>
      </c>
      <c r="AG73" s="47">
        <f t="shared" si="82"/>
        <v>16</v>
      </c>
      <c r="AH73" s="47">
        <f t="shared" si="82"/>
        <v>17</v>
      </c>
      <c r="AI73" s="47">
        <f t="shared" ref="AI73:AZ73" si="83">AI167-$C167</f>
        <v>18</v>
      </c>
      <c r="AJ73" s="47">
        <f t="shared" si="83"/>
        <v>18</v>
      </c>
      <c r="AK73" s="47">
        <f t="shared" si="83"/>
        <v>18</v>
      </c>
      <c r="AL73" s="47">
        <f t="shared" si="83"/>
        <v>18</v>
      </c>
      <c r="AM73" s="47">
        <f t="shared" si="83"/>
        <v>23</v>
      </c>
      <c r="AN73" s="47">
        <f t="shared" si="83"/>
        <v>26</v>
      </c>
      <c r="AO73" s="47">
        <f t="shared" si="83"/>
        <v>28</v>
      </c>
      <c r="AP73" s="47">
        <f t="shared" si="83"/>
        <v>31</v>
      </c>
      <c r="AQ73" s="47">
        <f t="shared" si="83"/>
        <v>33</v>
      </c>
      <c r="AR73" s="47">
        <f t="shared" si="83"/>
        <v>36</v>
      </c>
      <c r="AS73" s="47">
        <f t="shared" si="83"/>
        <v>39</v>
      </c>
      <c r="AT73" s="47">
        <f t="shared" si="83"/>
        <v>42</v>
      </c>
      <c r="AU73" s="47">
        <f t="shared" si="83"/>
        <v>45</v>
      </c>
      <c r="AV73" s="47">
        <f t="shared" si="83"/>
        <v>48</v>
      </c>
      <c r="AW73" s="47">
        <f t="shared" si="83"/>
        <v>51</v>
      </c>
      <c r="AX73" s="47">
        <f t="shared" si="83"/>
        <v>54</v>
      </c>
      <c r="AY73" s="47">
        <f t="shared" si="83"/>
        <v>57</v>
      </c>
      <c r="AZ73" s="47">
        <f t="shared" si="83"/>
        <v>60</v>
      </c>
      <c r="BA73" s="47">
        <f t="shared" ref="BA73:BA79" si="84">SUM(C73:AZ73)</f>
        <v>894</v>
      </c>
      <c r="BC73" s="47" t="s">
        <v>235</v>
      </c>
    </row>
    <row r="74" spans="1:56" s="47" customFormat="1">
      <c r="A74" s="70" t="s">
        <v>120</v>
      </c>
      <c r="B74" s="10" t="s">
        <v>36</v>
      </c>
      <c r="C74" s="47">
        <f t="shared" ref="C74:AH74" si="85">C168-$C168</f>
        <v>0</v>
      </c>
      <c r="D74" s="47">
        <f t="shared" si="85"/>
        <v>-1</v>
      </c>
      <c r="E74" s="47">
        <f t="shared" si="85"/>
        <v>-5</v>
      </c>
      <c r="F74" s="47">
        <f t="shared" si="85"/>
        <v>-5</v>
      </c>
      <c r="G74" s="47">
        <f t="shared" si="85"/>
        <v>-5</v>
      </c>
      <c r="H74" s="47">
        <f t="shared" si="85"/>
        <v>-4</v>
      </c>
      <c r="I74" s="47">
        <f t="shared" si="85"/>
        <v>-5</v>
      </c>
      <c r="J74" s="47">
        <f t="shared" si="85"/>
        <v>-5</v>
      </c>
      <c r="K74" s="47">
        <f t="shared" si="85"/>
        <v>-3</v>
      </c>
      <c r="L74" s="47">
        <f t="shared" si="85"/>
        <v>-3</v>
      </c>
      <c r="M74" s="47">
        <f t="shared" si="85"/>
        <v>-4</v>
      </c>
      <c r="N74" s="47">
        <f t="shared" si="85"/>
        <v>-5</v>
      </c>
      <c r="O74" s="47">
        <f t="shared" si="85"/>
        <v>-4</v>
      </c>
      <c r="P74" s="47">
        <f t="shared" si="85"/>
        <v>-1</v>
      </c>
      <c r="Q74" s="47">
        <f t="shared" si="85"/>
        <v>6</v>
      </c>
      <c r="R74" s="47">
        <f t="shared" si="85"/>
        <v>18</v>
      </c>
      <c r="S74" s="47">
        <f t="shared" si="85"/>
        <v>20</v>
      </c>
      <c r="T74" s="47">
        <f t="shared" si="85"/>
        <v>21</v>
      </c>
      <c r="U74" s="47">
        <f t="shared" si="85"/>
        <v>22</v>
      </c>
      <c r="V74" s="47">
        <f t="shared" si="85"/>
        <v>22</v>
      </c>
      <c r="W74" s="47">
        <f t="shared" si="85"/>
        <v>21</v>
      </c>
      <c r="X74" s="47">
        <f t="shared" si="85"/>
        <v>21</v>
      </c>
      <c r="Y74" s="47">
        <f t="shared" si="85"/>
        <v>21</v>
      </c>
      <c r="Z74" s="47">
        <f t="shared" si="85"/>
        <v>22</v>
      </c>
      <c r="AA74" s="47">
        <f t="shared" si="85"/>
        <v>23</v>
      </c>
      <c r="AB74" s="47">
        <f t="shared" si="85"/>
        <v>23</v>
      </c>
      <c r="AC74" s="47">
        <f t="shared" si="85"/>
        <v>23</v>
      </c>
      <c r="AD74" s="47">
        <f t="shared" si="85"/>
        <v>24</v>
      </c>
      <c r="AE74" s="47">
        <f t="shared" si="85"/>
        <v>24</v>
      </c>
      <c r="AF74" s="47">
        <f t="shared" si="85"/>
        <v>24</v>
      </c>
      <c r="AG74" s="47">
        <f t="shared" si="85"/>
        <v>25</v>
      </c>
      <c r="AH74" s="47">
        <f t="shared" si="85"/>
        <v>25</v>
      </c>
      <c r="AI74" s="47">
        <f t="shared" ref="AI74:AZ74" si="86">AI168-$C168</f>
        <v>25</v>
      </c>
      <c r="AJ74" s="47">
        <f t="shared" si="86"/>
        <v>25</v>
      </c>
      <c r="AK74" s="47">
        <f t="shared" si="86"/>
        <v>26</v>
      </c>
      <c r="AL74" s="47">
        <f t="shared" si="86"/>
        <v>26</v>
      </c>
      <c r="AM74" s="47">
        <f t="shared" si="86"/>
        <v>31</v>
      </c>
      <c r="AN74" s="47">
        <f t="shared" si="86"/>
        <v>34</v>
      </c>
      <c r="AO74" s="47">
        <f t="shared" si="86"/>
        <v>36</v>
      </c>
      <c r="AP74" s="47">
        <f t="shared" si="86"/>
        <v>39</v>
      </c>
      <c r="AQ74" s="47">
        <f t="shared" si="86"/>
        <v>42</v>
      </c>
      <c r="AR74" s="47">
        <f t="shared" si="86"/>
        <v>45</v>
      </c>
      <c r="AS74" s="47">
        <f t="shared" si="86"/>
        <v>48</v>
      </c>
      <c r="AT74" s="47">
        <f t="shared" si="86"/>
        <v>51</v>
      </c>
      <c r="AU74" s="47">
        <f t="shared" si="86"/>
        <v>54</v>
      </c>
      <c r="AV74" s="47">
        <f t="shared" si="86"/>
        <v>57</v>
      </c>
      <c r="AW74" s="47">
        <f t="shared" si="86"/>
        <v>60</v>
      </c>
      <c r="AX74" s="47">
        <f t="shared" si="86"/>
        <v>63</v>
      </c>
      <c r="AY74" s="47">
        <f t="shared" si="86"/>
        <v>66</v>
      </c>
      <c r="AZ74" s="47">
        <f t="shared" si="86"/>
        <v>70</v>
      </c>
      <c r="BA74" s="47">
        <f t="shared" si="84"/>
        <v>1133</v>
      </c>
    </row>
    <row r="75" spans="1:56" s="47" customFormat="1">
      <c r="A75" s="70" t="s">
        <v>121</v>
      </c>
      <c r="B75" s="10" t="s">
        <v>36</v>
      </c>
      <c r="C75" s="47">
        <f t="shared" ref="C75:AH75" si="87">C169-$C169</f>
        <v>0</v>
      </c>
      <c r="D75" s="47">
        <f t="shared" si="87"/>
        <v>-1</v>
      </c>
      <c r="E75" s="47">
        <f t="shared" si="87"/>
        <v>-5</v>
      </c>
      <c r="F75" s="47">
        <f t="shared" si="87"/>
        <v>-5</v>
      </c>
      <c r="G75" s="47">
        <f t="shared" si="87"/>
        <v>-5</v>
      </c>
      <c r="H75" s="47">
        <f t="shared" si="87"/>
        <v>-5</v>
      </c>
      <c r="I75" s="47">
        <f t="shared" si="87"/>
        <v>-6</v>
      </c>
      <c r="J75" s="47">
        <f t="shared" si="87"/>
        <v>-4</v>
      </c>
      <c r="K75" s="47">
        <f t="shared" si="87"/>
        <v>7</v>
      </c>
      <c r="L75" s="47">
        <f t="shared" si="87"/>
        <v>10</v>
      </c>
      <c r="M75" s="47">
        <f t="shared" si="87"/>
        <v>11</v>
      </c>
      <c r="N75" s="47">
        <f t="shared" si="87"/>
        <v>12</v>
      </c>
      <c r="O75" s="47">
        <f t="shared" si="87"/>
        <v>12</v>
      </c>
      <c r="P75" s="47">
        <f t="shared" si="87"/>
        <v>12</v>
      </c>
      <c r="Q75" s="47">
        <f t="shared" si="87"/>
        <v>11</v>
      </c>
      <c r="R75" s="47">
        <f t="shared" si="87"/>
        <v>11</v>
      </c>
      <c r="S75" s="47">
        <f t="shared" si="87"/>
        <v>11</v>
      </c>
      <c r="T75" s="47">
        <f t="shared" si="87"/>
        <v>11</v>
      </c>
      <c r="U75" s="47">
        <f t="shared" si="87"/>
        <v>12</v>
      </c>
      <c r="V75" s="47">
        <f t="shared" si="87"/>
        <v>16</v>
      </c>
      <c r="W75" s="47">
        <f t="shared" si="87"/>
        <v>14</v>
      </c>
      <c r="X75" s="47">
        <f t="shared" si="87"/>
        <v>15</v>
      </c>
      <c r="Y75" s="47">
        <f t="shared" si="87"/>
        <v>15</v>
      </c>
      <c r="Z75" s="47">
        <f t="shared" si="87"/>
        <v>14</v>
      </c>
      <c r="AA75" s="47">
        <f t="shared" si="87"/>
        <v>14</v>
      </c>
      <c r="AB75" s="47">
        <f t="shared" si="87"/>
        <v>17</v>
      </c>
      <c r="AC75" s="47">
        <f t="shared" si="87"/>
        <v>16</v>
      </c>
      <c r="AD75" s="47">
        <f t="shared" si="87"/>
        <v>16</v>
      </c>
      <c r="AE75" s="47">
        <f t="shared" si="87"/>
        <v>18</v>
      </c>
      <c r="AF75" s="47">
        <f t="shared" si="87"/>
        <v>17</v>
      </c>
      <c r="AG75" s="47">
        <f t="shared" si="87"/>
        <v>17</v>
      </c>
      <c r="AH75" s="47">
        <f t="shared" si="87"/>
        <v>17</v>
      </c>
      <c r="AI75" s="47">
        <f t="shared" ref="AI75:AZ75" si="88">AI169-$C169</f>
        <v>18</v>
      </c>
      <c r="AJ75" s="47">
        <f t="shared" si="88"/>
        <v>17</v>
      </c>
      <c r="AK75" s="47">
        <f t="shared" si="88"/>
        <v>19</v>
      </c>
      <c r="AL75" s="47">
        <f t="shared" si="88"/>
        <v>19</v>
      </c>
      <c r="AM75" s="47">
        <f t="shared" si="88"/>
        <v>23</v>
      </c>
      <c r="AN75" s="47">
        <f t="shared" si="88"/>
        <v>26</v>
      </c>
      <c r="AO75" s="47">
        <f t="shared" si="88"/>
        <v>28</v>
      </c>
      <c r="AP75" s="47">
        <f t="shared" si="88"/>
        <v>31</v>
      </c>
      <c r="AQ75" s="47">
        <f t="shared" si="88"/>
        <v>34</v>
      </c>
      <c r="AR75" s="47">
        <f t="shared" si="88"/>
        <v>36</v>
      </c>
      <c r="AS75" s="47">
        <f t="shared" si="88"/>
        <v>39</v>
      </c>
      <c r="AT75" s="47">
        <f t="shared" si="88"/>
        <v>42</v>
      </c>
      <c r="AU75" s="47">
        <f t="shared" si="88"/>
        <v>45</v>
      </c>
      <c r="AV75" s="47">
        <f t="shared" si="88"/>
        <v>48</v>
      </c>
      <c r="AW75" s="47">
        <f t="shared" si="88"/>
        <v>51</v>
      </c>
      <c r="AX75" s="47">
        <f t="shared" si="88"/>
        <v>54</v>
      </c>
      <c r="AY75" s="47">
        <f t="shared" si="88"/>
        <v>57</v>
      </c>
      <c r="AZ75" s="47">
        <f t="shared" si="88"/>
        <v>60</v>
      </c>
      <c r="BA75" s="47">
        <f t="shared" si="84"/>
        <v>942</v>
      </c>
      <c r="BC75" s="47">
        <f>AVERAGE(BA72:BA79)</f>
        <v>1170.75</v>
      </c>
      <c r="BD75" s="47" t="s">
        <v>233</v>
      </c>
    </row>
    <row r="76" spans="1:56" s="47" customFormat="1">
      <c r="A76" s="70" t="s">
        <v>122</v>
      </c>
      <c r="B76" s="10" t="s">
        <v>36</v>
      </c>
      <c r="C76" s="47">
        <f t="shared" ref="C76:AH76" si="89">C170-$C170</f>
        <v>0</v>
      </c>
      <c r="D76" s="47">
        <f t="shared" si="89"/>
        <v>-1</v>
      </c>
      <c r="E76" s="47">
        <f t="shared" si="89"/>
        <v>-5</v>
      </c>
      <c r="F76" s="47">
        <f t="shared" si="89"/>
        <v>-5</v>
      </c>
      <c r="G76" s="47">
        <f t="shared" si="89"/>
        <v>-5</v>
      </c>
      <c r="H76" s="47">
        <f t="shared" si="89"/>
        <v>-5</v>
      </c>
      <c r="I76" s="47">
        <f t="shared" si="89"/>
        <v>-6</v>
      </c>
      <c r="J76" s="47">
        <f t="shared" si="89"/>
        <v>-4</v>
      </c>
      <c r="K76" s="47">
        <f t="shared" si="89"/>
        <v>7</v>
      </c>
      <c r="L76" s="47">
        <f t="shared" si="89"/>
        <v>10</v>
      </c>
      <c r="M76" s="47">
        <f t="shared" si="89"/>
        <v>11</v>
      </c>
      <c r="N76" s="47">
        <f t="shared" si="89"/>
        <v>10</v>
      </c>
      <c r="O76" s="47">
        <f t="shared" si="89"/>
        <v>10</v>
      </c>
      <c r="P76" s="47">
        <f t="shared" si="89"/>
        <v>18</v>
      </c>
      <c r="Q76" s="47">
        <f t="shared" si="89"/>
        <v>30</v>
      </c>
      <c r="R76" s="47">
        <f t="shared" si="89"/>
        <v>32</v>
      </c>
      <c r="S76" s="47">
        <f t="shared" si="89"/>
        <v>32</v>
      </c>
      <c r="T76" s="47">
        <f t="shared" si="89"/>
        <v>33</v>
      </c>
      <c r="U76" s="47">
        <f t="shared" si="89"/>
        <v>34</v>
      </c>
      <c r="V76" s="47">
        <f t="shared" si="89"/>
        <v>34</v>
      </c>
      <c r="W76" s="47">
        <f t="shared" si="89"/>
        <v>35</v>
      </c>
      <c r="X76" s="47">
        <f t="shared" si="89"/>
        <v>35</v>
      </c>
      <c r="Y76" s="47">
        <f t="shared" si="89"/>
        <v>36</v>
      </c>
      <c r="Z76" s="47">
        <f t="shared" si="89"/>
        <v>36</v>
      </c>
      <c r="AA76" s="47">
        <f t="shared" si="89"/>
        <v>36</v>
      </c>
      <c r="AB76" s="47">
        <f t="shared" si="89"/>
        <v>37</v>
      </c>
      <c r="AC76" s="47">
        <f t="shared" si="89"/>
        <v>37</v>
      </c>
      <c r="AD76" s="47">
        <f t="shared" si="89"/>
        <v>38</v>
      </c>
      <c r="AE76" s="47">
        <f t="shared" si="89"/>
        <v>38</v>
      </c>
      <c r="AF76" s="47">
        <f t="shared" si="89"/>
        <v>38</v>
      </c>
      <c r="AG76" s="47">
        <f t="shared" si="89"/>
        <v>38</v>
      </c>
      <c r="AH76" s="47">
        <f t="shared" si="89"/>
        <v>39</v>
      </c>
      <c r="AI76" s="47">
        <f t="shared" ref="AI76:AZ76" si="90">AI170-$C170</f>
        <v>39</v>
      </c>
      <c r="AJ76" s="47">
        <f t="shared" si="90"/>
        <v>39</v>
      </c>
      <c r="AK76" s="47">
        <f t="shared" si="90"/>
        <v>40</v>
      </c>
      <c r="AL76" s="47">
        <f t="shared" si="90"/>
        <v>40</v>
      </c>
      <c r="AM76" s="47">
        <f t="shared" si="90"/>
        <v>45</v>
      </c>
      <c r="AN76" s="47">
        <f t="shared" si="90"/>
        <v>48</v>
      </c>
      <c r="AO76" s="47">
        <f t="shared" si="90"/>
        <v>51</v>
      </c>
      <c r="AP76" s="47">
        <f t="shared" si="90"/>
        <v>54</v>
      </c>
      <c r="AQ76" s="47">
        <f t="shared" si="90"/>
        <v>57</v>
      </c>
      <c r="AR76" s="47">
        <f t="shared" si="90"/>
        <v>61</v>
      </c>
      <c r="AS76" s="47">
        <f t="shared" si="90"/>
        <v>64</v>
      </c>
      <c r="AT76" s="47">
        <f t="shared" si="90"/>
        <v>67</v>
      </c>
      <c r="AU76" s="47">
        <f t="shared" si="90"/>
        <v>70</v>
      </c>
      <c r="AV76" s="47">
        <f t="shared" si="90"/>
        <v>74</v>
      </c>
      <c r="AW76" s="47">
        <f t="shared" si="90"/>
        <v>77</v>
      </c>
      <c r="AX76" s="47">
        <f t="shared" si="90"/>
        <v>81</v>
      </c>
      <c r="AY76" s="47">
        <f t="shared" si="90"/>
        <v>84</v>
      </c>
      <c r="AZ76" s="47">
        <f t="shared" si="90"/>
        <v>88</v>
      </c>
      <c r="BA76" s="47">
        <f t="shared" si="84"/>
        <v>1752</v>
      </c>
      <c r="BC76" s="47">
        <f>STDEV(BA72:BA79)</f>
        <v>522.62845310985506</v>
      </c>
      <c r="BD76" s="47" t="s">
        <v>232</v>
      </c>
    </row>
    <row r="77" spans="1:56" s="47" customFormat="1">
      <c r="A77" s="71" t="s">
        <v>145</v>
      </c>
      <c r="B77" s="10" t="s">
        <v>36</v>
      </c>
      <c r="C77" s="47">
        <f t="shared" ref="C77:AH77" si="91">C171-$C171</f>
        <v>0</v>
      </c>
      <c r="D77" s="47">
        <f t="shared" si="91"/>
        <v>-1</v>
      </c>
      <c r="E77" s="47">
        <f t="shared" si="91"/>
        <v>-5</v>
      </c>
      <c r="F77" s="47">
        <f t="shared" si="91"/>
        <v>-5</v>
      </c>
      <c r="G77" s="47">
        <f t="shared" si="91"/>
        <v>-5</v>
      </c>
      <c r="H77" s="47">
        <f t="shared" si="91"/>
        <v>-5</v>
      </c>
      <c r="I77" s="47">
        <f t="shared" si="91"/>
        <v>-5</v>
      </c>
      <c r="J77" s="47">
        <f t="shared" si="91"/>
        <v>-3</v>
      </c>
      <c r="K77" s="47">
        <f t="shared" si="91"/>
        <v>7</v>
      </c>
      <c r="L77" s="47">
        <f t="shared" si="91"/>
        <v>10</v>
      </c>
      <c r="M77" s="47">
        <f t="shared" si="91"/>
        <v>11</v>
      </c>
      <c r="N77" s="47">
        <f t="shared" si="91"/>
        <v>11</v>
      </c>
      <c r="O77" s="47">
        <f t="shared" si="91"/>
        <v>10</v>
      </c>
      <c r="P77" s="47">
        <f t="shared" si="91"/>
        <v>18</v>
      </c>
      <c r="Q77" s="47">
        <f t="shared" si="91"/>
        <v>31</v>
      </c>
      <c r="R77" s="47">
        <f t="shared" si="91"/>
        <v>33</v>
      </c>
      <c r="S77" s="47">
        <f t="shared" si="91"/>
        <v>34</v>
      </c>
      <c r="T77" s="47">
        <f t="shared" si="91"/>
        <v>34</v>
      </c>
      <c r="U77" s="47">
        <f t="shared" si="91"/>
        <v>35</v>
      </c>
      <c r="V77" s="47">
        <f t="shared" si="91"/>
        <v>36</v>
      </c>
      <c r="W77" s="47">
        <f t="shared" si="91"/>
        <v>36</v>
      </c>
      <c r="X77" s="47">
        <f t="shared" si="91"/>
        <v>37</v>
      </c>
      <c r="Y77" s="47">
        <f t="shared" si="91"/>
        <v>37</v>
      </c>
      <c r="Z77" s="47">
        <f t="shared" si="91"/>
        <v>37</v>
      </c>
      <c r="AA77" s="47">
        <f t="shared" si="91"/>
        <v>37</v>
      </c>
      <c r="AB77" s="47">
        <f t="shared" si="91"/>
        <v>38</v>
      </c>
      <c r="AC77" s="47">
        <f t="shared" si="91"/>
        <v>38</v>
      </c>
      <c r="AD77" s="47">
        <f t="shared" si="91"/>
        <v>38</v>
      </c>
      <c r="AE77" s="47">
        <f t="shared" si="91"/>
        <v>39</v>
      </c>
      <c r="AF77" s="47">
        <f t="shared" si="91"/>
        <v>39</v>
      </c>
      <c r="AG77" s="47">
        <f t="shared" si="91"/>
        <v>39</v>
      </c>
      <c r="AH77" s="47">
        <f t="shared" si="91"/>
        <v>39</v>
      </c>
      <c r="AI77" s="47">
        <f t="shared" ref="AI77:AZ77" si="92">AI171-$C171</f>
        <v>40</v>
      </c>
      <c r="AJ77" s="47">
        <f t="shared" si="92"/>
        <v>40</v>
      </c>
      <c r="AK77" s="47">
        <f t="shared" si="92"/>
        <v>40</v>
      </c>
      <c r="AL77" s="47">
        <f t="shared" si="92"/>
        <v>40</v>
      </c>
      <c r="AM77" s="47">
        <f t="shared" si="92"/>
        <v>46</v>
      </c>
      <c r="AN77" s="47">
        <f t="shared" si="92"/>
        <v>49</v>
      </c>
      <c r="AO77" s="47">
        <f t="shared" si="92"/>
        <v>52</v>
      </c>
      <c r="AP77" s="47">
        <f t="shared" si="92"/>
        <v>55</v>
      </c>
      <c r="AQ77" s="47">
        <f t="shared" si="92"/>
        <v>58</v>
      </c>
      <c r="AR77" s="47">
        <f t="shared" si="92"/>
        <v>61</v>
      </c>
      <c r="AS77" s="47">
        <f t="shared" si="92"/>
        <v>64</v>
      </c>
      <c r="AT77" s="47">
        <f t="shared" si="92"/>
        <v>67</v>
      </c>
      <c r="AU77" s="47">
        <f t="shared" si="92"/>
        <v>71</v>
      </c>
      <c r="AV77" s="47">
        <f t="shared" si="92"/>
        <v>74</v>
      </c>
      <c r="AW77" s="47">
        <f t="shared" si="92"/>
        <v>77</v>
      </c>
      <c r="AX77" s="47">
        <f t="shared" si="92"/>
        <v>81</v>
      </c>
      <c r="AY77" s="47">
        <f t="shared" si="92"/>
        <v>85</v>
      </c>
      <c r="AZ77" s="47">
        <f t="shared" si="92"/>
        <v>88</v>
      </c>
      <c r="BA77" s="47">
        <f t="shared" si="84"/>
        <v>1783</v>
      </c>
    </row>
    <row r="78" spans="1:56" s="47" customFormat="1">
      <c r="A78" s="70" t="s">
        <v>124</v>
      </c>
      <c r="B78" s="10" t="s">
        <v>36</v>
      </c>
      <c r="C78" s="47">
        <f t="shared" ref="C78:AH78" si="93">C172-$C172</f>
        <v>0</v>
      </c>
      <c r="D78" s="47">
        <f t="shared" si="93"/>
        <v>-1</v>
      </c>
      <c r="E78" s="47">
        <f t="shared" si="93"/>
        <v>-5</v>
      </c>
      <c r="F78" s="47">
        <f t="shared" si="93"/>
        <v>-5</v>
      </c>
      <c r="G78" s="47">
        <f t="shared" si="93"/>
        <v>-5</v>
      </c>
      <c r="H78" s="47">
        <f t="shared" si="93"/>
        <v>-5</v>
      </c>
      <c r="I78" s="47">
        <f t="shared" si="93"/>
        <v>-5</v>
      </c>
      <c r="J78" s="47">
        <f t="shared" si="93"/>
        <v>-3</v>
      </c>
      <c r="K78" s="47">
        <f t="shared" si="93"/>
        <v>7</v>
      </c>
      <c r="L78" s="47">
        <f t="shared" si="93"/>
        <v>10</v>
      </c>
      <c r="M78" s="47">
        <f t="shared" si="93"/>
        <v>11</v>
      </c>
      <c r="N78" s="47">
        <f t="shared" si="93"/>
        <v>10</v>
      </c>
      <c r="O78" s="47">
        <f t="shared" si="93"/>
        <v>10</v>
      </c>
      <c r="P78" s="47">
        <f t="shared" si="93"/>
        <v>12</v>
      </c>
      <c r="Q78" s="47">
        <f t="shared" si="93"/>
        <v>12</v>
      </c>
      <c r="R78" s="47">
        <f t="shared" si="93"/>
        <v>12</v>
      </c>
      <c r="S78" s="47">
        <f t="shared" si="93"/>
        <v>12</v>
      </c>
      <c r="T78" s="47">
        <f t="shared" si="93"/>
        <v>12</v>
      </c>
      <c r="U78" s="47">
        <f t="shared" si="93"/>
        <v>13</v>
      </c>
      <c r="V78" s="47">
        <f t="shared" si="93"/>
        <v>21</v>
      </c>
      <c r="W78" s="47">
        <f t="shared" si="93"/>
        <v>33</v>
      </c>
      <c r="X78" s="47">
        <f t="shared" si="93"/>
        <v>37</v>
      </c>
      <c r="Y78" s="47">
        <f t="shared" si="93"/>
        <v>37</v>
      </c>
      <c r="Z78" s="47">
        <f t="shared" si="93"/>
        <v>37</v>
      </c>
      <c r="AA78" s="47">
        <f t="shared" si="93"/>
        <v>37</v>
      </c>
      <c r="AB78" s="47">
        <f t="shared" si="93"/>
        <v>38</v>
      </c>
      <c r="AC78" s="47">
        <f t="shared" si="93"/>
        <v>38</v>
      </c>
      <c r="AD78" s="47">
        <f t="shared" si="93"/>
        <v>38</v>
      </c>
      <c r="AE78" s="47">
        <f t="shared" si="93"/>
        <v>39</v>
      </c>
      <c r="AF78" s="47">
        <f t="shared" si="93"/>
        <v>39</v>
      </c>
      <c r="AG78" s="47">
        <f t="shared" si="93"/>
        <v>39</v>
      </c>
      <c r="AH78" s="47">
        <f t="shared" si="93"/>
        <v>39</v>
      </c>
      <c r="AI78" s="47">
        <f t="shared" ref="AI78:AZ78" si="94">AI172-$C172</f>
        <v>40</v>
      </c>
      <c r="AJ78" s="47">
        <f t="shared" si="94"/>
        <v>40</v>
      </c>
      <c r="AK78" s="47">
        <f t="shared" si="94"/>
        <v>40</v>
      </c>
      <c r="AL78" s="47">
        <f t="shared" si="94"/>
        <v>40</v>
      </c>
      <c r="AM78" s="47">
        <f t="shared" si="94"/>
        <v>46</v>
      </c>
      <c r="AN78" s="47">
        <f t="shared" si="94"/>
        <v>49</v>
      </c>
      <c r="AO78" s="47">
        <f t="shared" si="94"/>
        <v>52</v>
      </c>
      <c r="AP78" s="47">
        <f t="shared" si="94"/>
        <v>55</v>
      </c>
      <c r="AQ78" s="47">
        <f t="shared" si="94"/>
        <v>58</v>
      </c>
      <c r="AR78" s="47">
        <f t="shared" si="94"/>
        <v>61</v>
      </c>
      <c r="AS78" s="47">
        <f t="shared" si="94"/>
        <v>64</v>
      </c>
      <c r="AT78" s="47">
        <f t="shared" si="94"/>
        <v>67</v>
      </c>
      <c r="AU78" s="47">
        <f t="shared" si="94"/>
        <v>71</v>
      </c>
      <c r="AV78" s="47">
        <f t="shared" si="94"/>
        <v>74</v>
      </c>
      <c r="AW78" s="47">
        <f t="shared" si="94"/>
        <v>77</v>
      </c>
      <c r="AX78" s="47">
        <f t="shared" si="94"/>
        <v>81</v>
      </c>
      <c r="AY78" s="47">
        <f t="shared" si="94"/>
        <v>85</v>
      </c>
      <c r="AZ78" s="47">
        <f t="shared" si="94"/>
        <v>88</v>
      </c>
      <c r="BA78" s="47">
        <f t="shared" si="84"/>
        <v>1652</v>
      </c>
    </row>
    <row r="79" spans="1:56" s="47" customFormat="1">
      <c r="A79" s="70" t="s">
        <v>125</v>
      </c>
      <c r="B79" s="10" t="s">
        <v>36</v>
      </c>
      <c r="C79" s="47">
        <f t="shared" ref="C79:AH79" si="95">C173-$C173</f>
        <v>0</v>
      </c>
      <c r="D79" s="47">
        <f t="shared" si="95"/>
        <v>-1</v>
      </c>
      <c r="E79" s="47">
        <f t="shared" si="95"/>
        <v>-5</v>
      </c>
      <c r="F79" s="47">
        <f t="shared" si="95"/>
        <v>-5</v>
      </c>
      <c r="G79" s="47">
        <f t="shared" si="95"/>
        <v>-5</v>
      </c>
      <c r="H79" s="47">
        <f t="shared" si="95"/>
        <v>-5</v>
      </c>
      <c r="I79" s="47">
        <f t="shared" si="95"/>
        <v>-5</v>
      </c>
      <c r="J79" s="47">
        <f t="shared" si="95"/>
        <v>-3</v>
      </c>
      <c r="K79" s="47">
        <f t="shared" si="95"/>
        <v>7</v>
      </c>
      <c r="L79" s="47">
        <f t="shared" si="95"/>
        <v>10</v>
      </c>
      <c r="M79" s="47">
        <f t="shared" si="95"/>
        <v>11</v>
      </c>
      <c r="N79" s="47">
        <f t="shared" si="95"/>
        <v>10</v>
      </c>
      <c r="O79" s="47">
        <f t="shared" si="95"/>
        <v>10</v>
      </c>
      <c r="P79" s="47">
        <f t="shared" si="95"/>
        <v>12</v>
      </c>
      <c r="Q79" s="47">
        <f t="shared" si="95"/>
        <v>12</v>
      </c>
      <c r="R79" s="47">
        <f t="shared" si="95"/>
        <v>12</v>
      </c>
      <c r="S79" s="47">
        <f t="shared" si="95"/>
        <v>12</v>
      </c>
      <c r="T79" s="47">
        <f t="shared" si="95"/>
        <v>12</v>
      </c>
      <c r="U79" s="47">
        <f t="shared" si="95"/>
        <v>14</v>
      </c>
      <c r="V79" s="47">
        <f t="shared" si="95"/>
        <v>13</v>
      </c>
      <c r="W79" s="47">
        <f t="shared" si="95"/>
        <v>14</v>
      </c>
      <c r="X79" s="47">
        <f t="shared" si="95"/>
        <v>14</v>
      </c>
      <c r="Y79" s="47">
        <f t="shared" si="95"/>
        <v>15</v>
      </c>
      <c r="Z79" s="47">
        <f t="shared" si="95"/>
        <v>14</v>
      </c>
      <c r="AA79" s="47">
        <f t="shared" si="95"/>
        <v>15</v>
      </c>
      <c r="AB79" s="47">
        <f t="shared" si="95"/>
        <v>15</v>
      </c>
      <c r="AC79" s="47">
        <f t="shared" si="95"/>
        <v>17</v>
      </c>
      <c r="AD79" s="47">
        <f t="shared" si="95"/>
        <v>16</v>
      </c>
      <c r="AE79" s="47">
        <f t="shared" si="95"/>
        <v>15</v>
      </c>
      <c r="AF79" s="47">
        <f t="shared" si="95"/>
        <v>15</v>
      </c>
      <c r="AG79" s="47">
        <f t="shared" si="95"/>
        <v>16</v>
      </c>
      <c r="AH79" s="47">
        <f t="shared" si="95"/>
        <v>16</v>
      </c>
      <c r="AI79" s="47">
        <f t="shared" ref="AI79:AZ79" si="96">AI173-$C173</f>
        <v>18</v>
      </c>
      <c r="AJ79" s="47">
        <f t="shared" si="96"/>
        <v>17</v>
      </c>
      <c r="AK79" s="47">
        <f t="shared" si="96"/>
        <v>18</v>
      </c>
      <c r="AL79" s="47">
        <f t="shared" si="96"/>
        <v>18</v>
      </c>
      <c r="AM79" s="47">
        <f t="shared" si="96"/>
        <v>22</v>
      </c>
      <c r="AN79" s="47">
        <f t="shared" si="96"/>
        <v>25</v>
      </c>
      <c r="AO79" s="47">
        <f t="shared" si="96"/>
        <v>27</v>
      </c>
      <c r="AP79" s="47">
        <f t="shared" si="96"/>
        <v>30</v>
      </c>
      <c r="AQ79" s="47">
        <f t="shared" si="96"/>
        <v>33</v>
      </c>
      <c r="AR79" s="47">
        <f t="shared" si="96"/>
        <v>35</v>
      </c>
      <c r="AS79" s="47">
        <f t="shared" si="96"/>
        <v>38</v>
      </c>
      <c r="AT79" s="47">
        <f t="shared" si="96"/>
        <v>41</v>
      </c>
      <c r="AU79" s="47">
        <f t="shared" si="96"/>
        <v>44</v>
      </c>
      <c r="AV79" s="47">
        <f t="shared" si="96"/>
        <v>47</v>
      </c>
      <c r="AW79" s="47">
        <f t="shared" si="96"/>
        <v>50</v>
      </c>
      <c r="AX79" s="47">
        <f t="shared" si="96"/>
        <v>53</v>
      </c>
      <c r="AY79" s="47">
        <f t="shared" si="96"/>
        <v>56</v>
      </c>
      <c r="AZ79" s="47">
        <f t="shared" si="96"/>
        <v>59</v>
      </c>
      <c r="BA79" s="47">
        <f t="shared" si="84"/>
        <v>919</v>
      </c>
    </row>
    <row r="80" spans="1:56" s="47" customFormat="1">
      <c r="A80" s="57"/>
    </row>
    <row r="81" spans="1:56" s="47" customFormat="1">
      <c r="A81" s="57"/>
      <c r="B81" s="9" t="s">
        <v>102</v>
      </c>
      <c r="C81" s="23">
        <v>2013</v>
      </c>
      <c r="D81" s="23">
        <v>2014</v>
      </c>
      <c r="E81" s="23">
        <v>2015</v>
      </c>
      <c r="F81" s="23">
        <v>2016</v>
      </c>
      <c r="G81" s="23">
        <v>2017</v>
      </c>
      <c r="H81" s="23">
        <v>2018</v>
      </c>
      <c r="I81" s="23">
        <v>2019</v>
      </c>
      <c r="J81" s="23">
        <v>2020</v>
      </c>
      <c r="K81" s="23">
        <v>2021</v>
      </c>
      <c r="L81" s="23">
        <v>2022</v>
      </c>
      <c r="M81" s="23">
        <v>2023</v>
      </c>
      <c r="N81" s="23">
        <v>2024</v>
      </c>
      <c r="O81" s="23">
        <v>2025</v>
      </c>
      <c r="P81" s="23">
        <v>2026</v>
      </c>
      <c r="Q81" s="23">
        <v>2027</v>
      </c>
      <c r="R81" s="23">
        <v>2028</v>
      </c>
      <c r="S81" s="23">
        <v>2029</v>
      </c>
      <c r="T81" s="23">
        <v>2030</v>
      </c>
      <c r="U81" s="23">
        <v>2031</v>
      </c>
      <c r="V81" s="23">
        <v>2032</v>
      </c>
      <c r="W81" s="23">
        <v>2033</v>
      </c>
      <c r="X81" s="23">
        <v>2034</v>
      </c>
      <c r="Y81" s="23">
        <v>2035</v>
      </c>
      <c r="Z81" s="23">
        <v>2036</v>
      </c>
      <c r="AA81" s="23">
        <v>2037</v>
      </c>
      <c r="AB81" s="11">
        <v>2038</v>
      </c>
      <c r="AC81" s="11">
        <v>2039</v>
      </c>
      <c r="AD81" s="11">
        <v>2040</v>
      </c>
      <c r="AE81" s="11">
        <v>2041</v>
      </c>
      <c r="AF81" s="11">
        <v>2042</v>
      </c>
      <c r="AG81" s="11">
        <v>2043</v>
      </c>
      <c r="AH81" s="11">
        <v>2044</v>
      </c>
      <c r="AI81" s="11">
        <v>2045</v>
      </c>
      <c r="AJ81" s="11">
        <v>2046</v>
      </c>
      <c r="AK81" s="11">
        <v>2047</v>
      </c>
      <c r="AL81" s="11">
        <v>2048</v>
      </c>
      <c r="AM81" s="11">
        <v>2049</v>
      </c>
      <c r="AN81" s="11">
        <v>2050</v>
      </c>
      <c r="AO81" s="11">
        <v>2051</v>
      </c>
      <c r="AP81" s="11">
        <v>2052</v>
      </c>
      <c r="AQ81" s="11">
        <v>2053</v>
      </c>
      <c r="AR81" s="11">
        <v>2054</v>
      </c>
      <c r="AS81" s="11">
        <v>2055</v>
      </c>
      <c r="AT81" s="11">
        <v>2056</v>
      </c>
      <c r="AU81" s="11">
        <v>2057</v>
      </c>
      <c r="AV81" s="11">
        <v>2058</v>
      </c>
      <c r="AW81" s="11">
        <v>2059</v>
      </c>
      <c r="AX81" s="11">
        <v>2060</v>
      </c>
      <c r="AY81" s="11">
        <v>2061</v>
      </c>
      <c r="AZ81" s="11">
        <v>2062</v>
      </c>
    </row>
    <row r="82" spans="1:56" s="47" customFormat="1">
      <c r="A82" s="70" t="s">
        <v>271</v>
      </c>
      <c r="B82" s="10" t="s">
        <v>37</v>
      </c>
      <c r="C82" s="47">
        <f t="shared" ref="C82:AH82" si="97">C176-$C176</f>
        <v>0</v>
      </c>
      <c r="D82" s="47">
        <f t="shared" si="97"/>
        <v>23</v>
      </c>
      <c r="E82" s="47">
        <f t="shared" si="97"/>
        <v>24</v>
      </c>
      <c r="F82" s="47">
        <f t="shared" si="97"/>
        <v>35</v>
      </c>
      <c r="G82" s="47">
        <f t="shared" si="97"/>
        <v>48</v>
      </c>
      <c r="H82" s="47">
        <f t="shared" si="97"/>
        <v>54</v>
      </c>
      <c r="I82" s="47">
        <f t="shared" si="97"/>
        <v>63</v>
      </c>
      <c r="J82" s="47">
        <f t="shared" si="97"/>
        <v>66</v>
      </c>
      <c r="K82" s="47">
        <f t="shared" si="97"/>
        <v>75</v>
      </c>
      <c r="L82" s="47">
        <f t="shared" si="97"/>
        <v>90</v>
      </c>
      <c r="M82" s="47">
        <f t="shared" si="97"/>
        <v>114</v>
      </c>
      <c r="N82" s="47">
        <f t="shared" si="97"/>
        <v>135</v>
      </c>
      <c r="O82" s="47">
        <f t="shared" si="97"/>
        <v>153</v>
      </c>
      <c r="P82" s="47">
        <f t="shared" si="97"/>
        <v>134</v>
      </c>
      <c r="Q82" s="47">
        <f t="shared" si="97"/>
        <v>143</v>
      </c>
      <c r="R82" s="47">
        <f t="shared" si="97"/>
        <v>164</v>
      </c>
      <c r="S82" s="47">
        <f t="shared" si="97"/>
        <v>196</v>
      </c>
      <c r="T82" s="47">
        <f t="shared" si="97"/>
        <v>219</v>
      </c>
      <c r="U82" s="47">
        <f t="shared" si="97"/>
        <v>214</v>
      </c>
      <c r="V82" s="47">
        <f t="shared" si="97"/>
        <v>278</v>
      </c>
      <c r="W82" s="47">
        <f t="shared" si="97"/>
        <v>311</v>
      </c>
      <c r="X82" s="47">
        <f t="shared" si="97"/>
        <v>345</v>
      </c>
      <c r="Y82" s="47">
        <f t="shared" si="97"/>
        <v>384</v>
      </c>
      <c r="Z82" s="47">
        <f t="shared" si="97"/>
        <v>411</v>
      </c>
      <c r="AA82" s="47">
        <f t="shared" si="97"/>
        <v>425</v>
      </c>
      <c r="AB82" s="47">
        <f t="shared" si="97"/>
        <v>493</v>
      </c>
      <c r="AC82" s="47">
        <f t="shared" si="97"/>
        <v>535</v>
      </c>
      <c r="AD82" s="47">
        <f t="shared" si="97"/>
        <v>563</v>
      </c>
      <c r="AE82" s="47">
        <f t="shared" si="97"/>
        <v>644</v>
      </c>
      <c r="AF82" s="47">
        <f t="shared" si="97"/>
        <v>718</v>
      </c>
      <c r="AG82" s="47">
        <f t="shared" si="97"/>
        <v>778</v>
      </c>
      <c r="AH82" s="47">
        <f t="shared" si="97"/>
        <v>806</v>
      </c>
      <c r="AI82" s="47">
        <f t="shared" ref="AI82:AZ82" si="98">AI176-$C176</f>
        <v>890</v>
      </c>
      <c r="AJ82" s="47">
        <f t="shared" si="98"/>
        <v>976</v>
      </c>
      <c r="AK82" s="47">
        <f t="shared" si="98"/>
        <v>1051</v>
      </c>
      <c r="AL82" s="47">
        <f t="shared" si="98"/>
        <v>1116</v>
      </c>
      <c r="AM82" s="47">
        <f t="shared" si="98"/>
        <v>1090</v>
      </c>
      <c r="AN82" s="47">
        <f t="shared" si="98"/>
        <v>1113</v>
      </c>
      <c r="AO82" s="47">
        <f t="shared" si="98"/>
        <v>1135</v>
      </c>
      <c r="AP82" s="47">
        <f t="shared" si="98"/>
        <v>1158</v>
      </c>
      <c r="AQ82" s="47">
        <f t="shared" si="98"/>
        <v>1182</v>
      </c>
      <c r="AR82" s="47">
        <f t="shared" si="98"/>
        <v>1205</v>
      </c>
      <c r="AS82" s="47">
        <f t="shared" si="98"/>
        <v>1230</v>
      </c>
      <c r="AT82" s="47">
        <f t="shared" si="98"/>
        <v>1254</v>
      </c>
      <c r="AU82" s="47">
        <f t="shared" si="98"/>
        <v>1280</v>
      </c>
      <c r="AV82" s="47">
        <f t="shared" si="98"/>
        <v>1305</v>
      </c>
      <c r="AW82" s="47">
        <f t="shared" si="98"/>
        <v>1331</v>
      </c>
      <c r="AX82" s="47">
        <f t="shared" si="98"/>
        <v>1358</v>
      </c>
      <c r="AY82" s="47">
        <f t="shared" si="98"/>
        <v>1385</v>
      </c>
      <c r="AZ82" s="47">
        <f t="shared" si="98"/>
        <v>1412</v>
      </c>
      <c r="BA82" s="47">
        <f>SUM(C82:AZ82)</f>
        <v>30112</v>
      </c>
    </row>
    <row r="83" spans="1:56" s="47" customFormat="1">
      <c r="A83" s="70" t="s">
        <v>278</v>
      </c>
      <c r="B83" s="10" t="s">
        <v>37</v>
      </c>
      <c r="C83" s="47">
        <f t="shared" ref="C83:AH83" si="99">C177-$C177</f>
        <v>0</v>
      </c>
      <c r="D83" s="47">
        <f t="shared" si="99"/>
        <v>23</v>
      </c>
      <c r="E83" s="47">
        <f t="shared" si="99"/>
        <v>24</v>
      </c>
      <c r="F83" s="47">
        <f t="shared" si="99"/>
        <v>35</v>
      </c>
      <c r="G83" s="47">
        <f t="shared" si="99"/>
        <v>48</v>
      </c>
      <c r="H83" s="47">
        <f t="shared" si="99"/>
        <v>54</v>
      </c>
      <c r="I83" s="47">
        <f t="shared" si="99"/>
        <v>63</v>
      </c>
      <c r="J83" s="47">
        <f t="shared" si="99"/>
        <v>66</v>
      </c>
      <c r="K83" s="47">
        <f t="shared" si="99"/>
        <v>79</v>
      </c>
      <c r="L83" s="47">
        <f t="shared" si="99"/>
        <v>94</v>
      </c>
      <c r="M83" s="47">
        <f t="shared" si="99"/>
        <v>94</v>
      </c>
      <c r="N83" s="47">
        <f t="shared" si="99"/>
        <v>85</v>
      </c>
      <c r="O83" s="47">
        <f t="shared" si="99"/>
        <v>99</v>
      </c>
      <c r="P83" s="47">
        <f t="shared" si="99"/>
        <v>84</v>
      </c>
      <c r="Q83" s="47">
        <f t="shared" si="99"/>
        <v>92</v>
      </c>
      <c r="R83" s="47">
        <f t="shared" si="99"/>
        <v>94</v>
      </c>
      <c r="S83" s="47">
        <f t="shared" si="99"/>
        <v>104</v>
      </c>
      <c r="T83" s="47">
        <f t="shared" si="99"/>
        <v>115</v>
      </c>
      <c r="U83" s="47">
        <f t="shared" si="99"/>
        <v>132</v>
      </c>
      <c r="V83" s="47">
        <f t="shared" si="99"/>
        <v>150</v>
      </c>
      <c r="W83" s="47">
        <f t="shared" si="99"/>
        <v>177</v>
      </c>
      <c r="X83" s="47">
        <f t="shared" si="99"/>
        <v>177</v>
      </c>
      <c r="Y83" s="47">
        <f t="shared" si="99"/>
        <v>251</v>
      </c>
      <c r="Z83" s="47">
        <f t="shared" si="99"/>
        <v>283</v>
      </c>
      <c r="AA83" s="47">
        <f t="shared" si="99"/>
        <v>311</v>
      </c>
      <c r="AB83" s="47">
        <f t="shared" si="99"/>
        <v>309</v>
      </c>
      <c r="AC83" s="47">
        <f t="shared" si="99"/>
        <v>402</v>
      </c>
      <c r="AD83" s="47">
        <f t="shared" si="99"/>
        <v>448</v>
      </c>
      <c r="AE83" s="47">
        <f t="shared" si="99"/>
        <v>470</v>
      </c>
      <c r="AF83" s="47">
        <f t="shared" si="99"/>
        <v>570</v>
      </c>
      <c r="AG83" s="47">
        <f t="shared" si="99"/>
        <v>628</v>
      </c>
      <c r="AH83" s="47">
        <f t="shared" si="99"/>
        <v>677</v>
      </c>
      <c r="AI83" s="47">
        <f t="shared" ref="AI83:AZ83" si="100">AI177-$C177</f>
        <v>689</v>
      </c>
      <c r="AJ83" s="47">
        <f t="shared" si="100"/>
        <v>801</v>
      </c>
      <c r="AK83" s="47">
        <f t="shared" si="100"/>
        <v>860</v>
      </c>
      <c r="AL83" s="47">
        <f t="shared" si="100"/>
        <v>910</v>
      </c>
      <c r="AM83" s="47">
        <f t="shared" si="100"/>
        <v>893</v>
      </c>
      <c r="AN83" s="47">
        <f t="shared" si="100"/>
        <v>912</v>
      </c>
      <c r="AO83" s="47">
        <f t="shared" si="100"/>
        <v>931</v>
      </c>
      <c r="AP83" s="47">
        <f t="shared" si="100"/>
        <v>950</v>
      </c>
      <c r="AQ83" s="47">
        <f t="shared" si="100"/>
        <v>970</v>
      </c>
      <c r="AR83" s="47">
        <f t="shared" si="100"/>
        <v>990</v>
      </c>
      <c r="AS83" s="47">
        <f t="shared" si="100"/>
        <v>1010</v>
      </c>
      <c r="AT83" s="47">
        <f t="shared" si="100"/>
        <v>1031</v>
      </c>
      <c r="AU83" s="47">
        <f t="shared" si="100"/>
        <v>1052</v>
      </c>
      <c r="AV83" s="47">
        <f t="shared" si="100"/>
        <v>1074</v>
      </c>
      <c r="AW83" s="47">
        <f t="shared" si="100"/>
        <v>1096</v>
      </c>
      <c r="AX83" s="47">
        <f t="shared" si="100"/>
        <v>1118</v>
      </c>
      <c r="AY83" s="47">
        <f t="shared" si="100"/>
        <v>1141</v>
      </c>
      <c r="AZ83" s="47">
        <f t="shared" si="100"/>
        <v>1164</v>
      </c>
      <c r="BA83" s="47">
        <f t="shared" ref="BA83:BA89" si="101">SUM(C83:AZ83)</f>
        <v>23830</v>
      </c>
      <c r="BC83" s="47" t="s">
        <v>37</v>
      </c>
    </row>
    <row r="84" spans="1:56" s="47" customFormat="1">
      <c r="A84" s="70" t="s">
        <v>279</v>
      </c>
      <c r="B84" s="10" t="s">
        <v>37</v>
      </c>
      <c r="C84" s="47">
        <f t="shared" ref="C84:AH84" si="102">C178-$C178</f>
        <v>0</v>
      </c>
      <c r="D84" s="47">
        <f t="shared" si="102"/>
        <v>23</v>
      </c>
      <c r="E84" s="47">
        <f t="shared" si="102"/>
        <v>24</v>
      </c>
      <c r="F84" s="47">
        <f t="shared" si="102"/>
        <v>35</v>
      </c>
      <c r="G84" s="47">
        <f t="shared" si="102"/>
        <v>48</v>
      </c>
      <c r="H84" s="47">
        <f t="shared" si="102"/>
        <v>54</v>
      </c>
      <c r="I84" s="47">
        <f t="shared" si="102"/>
        <v>63</v>
      </c>
      <c r="J84" s="47">
        <f t="shared" si="102"/>
        <v>66</v>
      </c>
      <c r="K84" s="47">
        <f t="shared" si="102"/>
        <v>75</v>
      </c>
      <c r="L84" s="47">
        <f t="shared" si="102"/>
        <v>91</v>
      </c>
      <c r="M84" s="47">
        <f t="shared" si="102"/>
        <v>115</v>
      </c>
      <c r="N84" s="47">
        <f t="shared" si="102"/>
        <v>137</v>
      </c>
      <c r="O84" s="47">
        <f t="shared" si="102"/>
        <v>153</v>
      </c>
      <c r="P84" s="47">
        <f t="shared" si="102"/>
        <v>127</v>
      </c>
      <c r="Q84" s="47">
        <f t="shared" si="102"/>
        <v>92</v>
      </c>
      <c r="R84" s="47">
        <f t="shared" si="102"/>
        <v>81</v>
      </c>
      <c r="S84" s="47">
        <f t="shared" si="102"/>
        <v>98</v>
      </c>
      <c r="T84" s="47">
        <f t="shared" si="102"/>
        <v>105</v>
      </c>
      <c r="U84" s="47">
        <f t="shared" si="102"/>
        <v>109</v>
      </c>
      <c r="V84" s="47">
        <f t="shared" si="102"/>
        <v>122</v>
      </c>
      <c r="W84" s="47">
        <f t="shared" si="102"/>
        <v>134</v>
      </c>
      <c r="X84" s="47">
        <f t="shared" si="102"/>
        <v>152</v>
      </c>
      <c r="Y84" s="47">
        <f t="shared" si="102"/>
        <v>172</v>
      </c>
      <c r="Z84" s="47">
        <f t="shared" si="102"/>
        <v>187</v>
      </c>
      <c r="AA84" s="47">
        <f t="shared" si="102"/>
        <v>201</v>
      </c>
      <c r="AB84" s="47">
        <f t="shared" si="102"/>
        <v>224</v>
      </c>
      <c r="AC84" s="47">
        <f t="shared" si="102"/>
        <v>263</v>
      </c>
      <c r="AD84" s="47">
        <f t="shared" si="102"/>
        <v>297</v>
      </c>
      <c r="AE84" s="47">
        <f t="shared" si="102"/>
        <v>326</v>
      </c>
      <c r="AF84" s="47">
        <f t="shared" si="102"/>
        <v>376</v>
      </c>
      <c r="AG84" s="47">
        <f t="shared" si="102"/>
        <v>414</v>
      </c>
      <c r="AH84" s="47">
        <f t="shared" si="102"/>
        <v>460</v>
      </c>
      <c r="AI84" s="47">
        <f t="shared" ref="AI84:AZ84" si="103">AI178-$C178</f>
        <v>502</v>
      </c>
      <c r="AJ84" s="47">
        <f t="shared" si="103"/>
        <v>572</v>
      </c>
      <c r="AK84" s="47">
        <f t="shared" si="103"/>
        <v>624</v>
      </c>
      <c r="AL84" s="47">
        <f t="shared" si="103"/>
        <v>679</v>
      </c>
      <c r="AM84" s="47">
        <f t="shared" si="103"/>
        <v>652</v>
      </c>
      <c r="AN84" s="47">
        <f t="shared" si="103"/>
        <v>667</v>
      </c>
      <c r="AO84" s="47">
        <f t="shared" si="103"/>
        <v>681</v>
      </c>
      <c r="AP84" s="47">
        <f t="shared" si="103"/>
        <v>696</v>
      </c>
      <c r="AQ84" s="47">
        <f t="shared" si="103"/>
        <v>711</v>
      </c>
      <c r="AR84" s="47">
        <f t="shared" si="103"/>
        <v>727</v>
      </c>
      <c r="AS84" s="47">
        <f t="shared" si="103"/>
        <v>742</v>
      </c>
      <c r="AT84" s="47">
        <f t="shared" si="103"/>
        <v>758</v>
      </c>
      <c r="AU84" s="47">
        <f t="shared" si="103"/>
        <v>774</v>
      </c>
      <c r="AV84" s="47">
        <f t="shared" si="103"/>
        <v>791</v>
      </c>
      <c r="AW84" s="47">
        <f t="shared" si="103"/>
        <v>808</v>
      </c>
      <c r="AX84" s="47">
        <f t="shared" si="103"/>
        <v>825</v>
      </c>
      <c r="AY84" s="47">
        <f t="shared" si="103"/>
        <v>842</v>
      </c>
      <c r="AZ84" s="47">
        <f t="shared" si="103"/>
        <v>860</v>
      </c>
      <c r="BA84" s="47">
        <f t="shared" si="101"/>
        <v>17735</v>
      </c>
    </row>
    <row r="85" spans="1:56" s="47" customFormat="1">
      <c r="A85" s="70" t="s">
        <v>280</v>
      </c>
      <c r="B85" s="10" t="s">
        <v>37</v>
      </c>
      <c r="C85" s="47">
        <f t="shared" ref="C85:AH85" si="104">C179-$C179</f>
        <v>0</v>
      </c>
      <c r="D85" s="47">
        <f t="shared" si="104"/>
        <v>23</v>
      </c>
      <c r="E85" s="47">
        <f t="shared" si="104"/>
        <v>24</v>
      </c>
      <c r="F85" s="47">
        <f t="shared" si="104"/>
        <v>35</v>
      </c>
      <c r="G85" s="47">
        <f t="shared" si="104"/>
        <v>48</v>
      </c>
      <c r="H85" s="47">
        <f t="shared" si="104"/>
        <v>56</v>
      </c>
      <c r="I85" s="47">
        <f t="shared" si="104"/>
        <v>65</v>
      </c>
      <c r="J85" s="47">
        <f t="shared" si="104"/>
        <v>68</v>
      </c>
      <c r="K85" s="47">
        <f t="shared" si="104"/>
        <v>66</v>
      </c>
      <c r="L85" s="47">
        <f t="shared" si="104"/>
        <v>77</v>
      </c>
      <c r="M85" s="47">
        <f t="shared" si="104"/>
        <v>84</v>
      </c>
      <c r="N85" s="47">
        <f t="shared" si="104"/>
        <v>87</v>
      </c>
      <c r="O85" s="47">
        <f t="shared" si="104"/>
        <v>107</v>
      </c>
      <c r="P85" s="47">
        <f t="shared" si="104"/>
        <v>97</v>
      </c>
      <c r="Q85" s="47">
        <f t="shared" si="104"/>
        <v>110</v>
      </c>
      <c r="R85" s="47">
        <f t="shared" si="104"/>
        <v>120</v>
      </c>
      <c r="S85" s="47">
        <f t="shared" si="104"/>
        <v>136</v>
      </c>
      <c r="T85" s="47">
        <f t="shared" si="104"/>
        <v>162</v>
      </c>
      <c r="U85" s="47">
        <f t="shared" si="104"/>
        <v>175</v>
      </c>
      <c r="V85" s="47">
        <f t="shared" si="104"/>
        <v>172</v>
      </c>
      <c r="W85" s="47">
        <f t="shared" si="104"/>
        <v>246</v>
      </c>
      <c r="X85" s="47">
        <f t="shared" si="104"/>
        <v>270</v>
      </c>
      <c r="Y85" s="47">
        <f t="shared" si="104"/>
        <v>296</v>
      </c>
      <c r="Z85" s="47">
        <f t="shared" si="104"/>
        <v>302</v>
      </c>
      <c r="AA85" s="47">
        <f t="shared" si="104"/>
        <v>323</v>
      </c>
      <c r="AB85" s="47">
        <f t="shared" si="104"/>
        <v>321</v>
      </c>
      <c r="AC85" s="47">
        <f t="shared" si="104"/>
        <v>423</v>
      </c>
      <c r="AD85" s="47">
        <f t="shared" si="104"/>
        <v>469</v>
      </c>
      <c r="AE85" s="47">
        <f t="shared" si="104"/>
        <v>493</v>
      </c>
      <c r="AF85" s="47">
        <f t="shared" si="104"/>
        <v>597</v>
      </c>
      <c r="AG85" s="47">
        <f t="shared" si="104"/>
        <v>654</v>
      </c>
      <c r="AH85" s="47">
        <f t="shared" si="104"/>
        <v>702</v>
      </c>
      <c r="AI85" s="47">
        <f t="shared" ref="AI85:AZ85" si="105">AI179-$C179</f>
        <v>717</v>
      </c>
      <c r="AJ85" s="47">
        <f t="shared" si="105"/>
        <v>856</v>
      </c>
      <c r="AK85" s="47">
        <f t="shared" si="105"/>
        <v>869</v>
      </c>
      <c r="AL85" s="47">
        <f t="shared" si="105"/>
        <v>939</v>
      </c>
      <c r="AM85" s="47">
        <f t="shared" si="105"/>
        <v>925</v>
      </c>
      <c r="AN85" s="47">
        <f t="shared" si="105"/>
        <v>944</v>
      </c>
      <c r="AO85" s="47">
        <f t="shared" si="105"/>
        <v>964</v>
      </c>
      <c r="AP85" s="47">
        <f t="shared" si="105"/>
        <v>984</v>
      </c>
      <c r="AQ85" s="47">
        <f t="shared" si="105"/>
        <v>1004</v>
      </c>
      <c r="AR85" s="47">
        <f t="shared" si="105"/>
        <v>1025</v>
      </c>
      <c r="AS85" s="47">
        <f t="shared" si="105"/>
        <v>1046</v>
      </c>
      <c r="AT85" s="47">
        <f t="shared" si="105"/>
        <v>1067</v>
      </c>
      <c r="AU85" s="47">
        <f t="shared" si="105"/>
        <v>1089</v>
      </c>
      <c r="AV85" s="47">
        <f t="shared" si="105"/>
        <v>1111</v>
      </c>
      <c r="AW85" s="47">
        <f t="shared" si="105"/>
        <v>1134</v>
      </c>
      <c r="AX85" s="47">
        <f t="shared" si="105"/>
        <v>1157</v>
      </c>
      <c r="AY85" s="47">
        <f t="shared" si="105"/>
        <v>1180</v>
      </c>
      <c r="AZ85" s="47">
        <f t="shared" si="105"/>
        <v>1204</v>
      </c>
      <c r="BA85" s="47">
        <f t="shared" si="101"/>
        <v>25023</v>
      </c>
      <c r="BC85" s="47">
        <f>AVERAGE(BA82:BA89)</f>
        <v>19871</v>
      </c>
      <c r="BD85" s="47" t="s">
        <v>233</v>
      </c>
    </row>
    <row r="86" spans="1:56" s="47" customFormat="1">
      <c r="A86" s="70" t="s">
        <v>281</v>
      </c>
      <c r="B86" s="10" t="s">
        <v>37</v>
      </c>
      <c r="C86" s="47">
        <f t="shared" ref="C86:AH86" si="106">C180-$C180</f>
        <v>0</v>
      </c>
      <c r="D86" s="47">
        <f t="shared" si="106"/>
        <v>23</v>
      </c>
      <c r="E86" s="47">
        <f t="shared" si="106"/>
        <v>24</v>
      </c>
      <c r="F86" s="47">
        <f t="shared" si="106"/>
        <v>35</v>
      </c>
      <c r="G86" s="47">
        <f t="shared" si="106"/>
        <v>48</v>
      </c>
      <c r="H86" s="47">
        <f t="shared" si="106"/>
        <v>56</v>
      </c>
      <c r="I86" s="47">
        <f t="shared" si="106"/>
        <v>65</v>
      </c>
      <c r="J86" s="47">
        <f t="shared" si="106"/>
        <v>69</v>
      </c>
      <c r="K86" s="47">
        <f t="shared" si="106"/>
        <v>66</v>
      </c>
      <c r="L86" s="47">
        <f t="shared" si="106"/>
        <v>77</v>
      </c>
      <c r="M86" s="47">
        <f t="shared" si="106"/>
        <v>87</v>
      </c>
      <c r="N86" s="47">
        <f t="shared" si="106"/>
        <v>101</v>
      </c>
      <c r="O86" s="47">
        <f t="shared" si="106"/>
        <v>120</v>
      </c>
      <c r="P86" s="47">
        <f t="shared" si="106"/>
        <v>75</v>
      </c>
      <c r="Q86" s="47">
        <f t="shared" si="106"/>
        <v>73</v>
      </c>
      <c r="R86" s="47">
        <f t="shared" si="106"/>
        <v>80</v>
      </c>
      <c r="S86" s="47">
        <f t="shared" si="106"/>
        <v>88</v>
      </c>
      <c r="T86" s="47">
        <f t="shared" si="106"/>
        <v>94</v>
      </c>
      <c r="U86" s="47">
        <f t="shared" si="106"/>
        <v>99</v>
      </c>
      <c r="V86" s="47">
        <f t="shared" si="106"/>
        <v>107</v>
      </c>
      <c r="W86" s="47">
        <f t="shared" si="106"/>
        <v>115</v>
      </c>
      <c r="X86" s="47">
        <f t="shared" si="106"/>
        <v>122</v>
      </c>
      <c r="Y86" s="47">
        <f t="shared" si="106"/>
        <v>131</v>
      </c>
      <c r="Z86" s="47">
        <f t="shared" si="106"/>
        <v>133</v>
      </c>
      <c r="AA86" s="47">
        <f t="shared" si="106"/>
        <v>141</v>
      </c>
      <c r="AB86" s="47">
        <f t="shared" si="106"/>
        <v>150</v>
      </c>
      <c r="AC86" s="47">
        <f t="shared" si="106"/>
        <v>160</v>
      </c>
      <c r="AD86" s="47">
        <f t="shared" si="106"/>
        <v>183</v>
      </c>
      <c r="AE86" s="47">
        <f t="shared" si="106"/>
        <v>220</v>
      </c>
      <c r="AF86" s="47">
        <f t="shared" si="106"/>
        <v>242</v>
      </c>
      <c r="AG86" s="47">
        <f t="shared" si="106"/>
        <v>263</v>
      </c>
      <c r="AH86" s="47">
        <f t="shared" si="106"/>
        <v>286</v>
      </c>
      <c r="AI86" s="47">
        <f t="shared" ref="AI86:AZ86" si="107">AI180-$C180</f>
        <v>331</v>
      </c>
      <c r="AJ86" s="47">
        <f t="shared" si="107"/>
        <v>361</v>
      </c>
      <c r="AK86" s="47">
        <f t="shared" si="107"/>
        <v>403</v>
      </c>
      <c r="AL86" s="47">
        <f t="shared" si="107"/>
        <v>439</v>
      </c>
      <c r="AM86" s="47">
        <f t="shared" si="107"/>
        <v>421</v>
      </c>
      <c r="AN86" s="47">
        <f t="shared" si="107"/>
        <v>431</v>
      </c>
      <c r="AO86" s="47">
        <f t="shared" si="107"/>
        <v>441</v>
      </c>
      <c r="AP86" s="47">
        <f t="shared" si="107"/>
        <v>452</v>
      </c>
      <c r="AQ86" s="47">
        <f t="shared" si="107"/>
        <v>462</v>
      </c>
      <c r="AR86" s="47">
        <f t="shared" si="107"/>
        <v>473</v>
      </c>
      <c r="AS86" s="47">
        <f t="shared" si="107"/>
        <v>484</v>
      </c>
      <c r="AT86" s="47">
        <f t="shared" si="107"/>
        <v>496</v>
      </c>
      <c r="AU86" s="47">
        <f t="shared" si="107"/>
        <v>507</v>
      </c>
      <c r="AV86" s="47">
        <f t="shared" si="107"/>
        <v>519</v>
      </c>
      <c r="AW86" s="47">
        <f t="shared" si="107"/>
        <v>531</v>
      </c>
      <c r="AX86" s="47">
        <f t="shared" si="107"/>
        <v>543</v>
      </c>
      <c r="AY86" s="47">
        <f t="shared" si="107"/>
        <v>555</v>
      </c>
      <c r="AZ86" s="47">
        <f t="shared" si="107"/>
        <v>568</v>
      </c>
      <c r="BA86" s="47">
        <f t="shared" si="101"/>
        <v>11950</v>
      </c>
      <c r="BC86" s="47">
        <f>STDEV(BA82:BA89)</f>
        <v>6714.2693039313135</v>
      </c>
      <c r="BD86" s="47" t="s">
        <v>232</v>
      </c>
    </row>
    <row r="87" spans="1:56" s="47" customFormat="1">
      <c r="A87" s="71" t="s">
        <v>145</v>
      </c>
      <c r="B87" s="10" t="s">
        <v>37</v>
      </c>
      <c r="C87" s="47">
        <f t="shared" ref="C87:AH87" si="108">C181-$C181</f>
        <v>0</v>
      </c>
      <c r="D87" s="47">
        <f t="shared" si="108"/>
        <v>23</v>
      </c>
      <c r="E87" s="47">
        <f t="shared" si="108"/>
        <v>24</v>
      </c>
      <c r="F87" s="47">
        <f t="shared" si="108"/>
        <v>35</v>
      </c>
      <c r="G87" s="47">
        <f t="shared" si="108"/>
        <v>48</v>
      </c>
      <c r="H87" s="47">
        <f t="shared" si="108"/>
        <v>57</v>
      </c>
      <c r="I87" s="47">
        <f t="shared" si="108"/>
        <v>62</v>
      </c>
      <c r="J87" s="47">
        <f t="shared" si="108"/>
        <v>64</v>
      </c>
      <c r="K87" s="47">
        <f t="shared" si="108"/>
        <v>79</v>
      </c>
      <c r="L87" s="47">
        <f t="shared" si="108"/>
        <v>96</v>
      </c>
      <c r="M87" s="47">
        <f t="shared" si="108"/>
        <v>104</v>
      </c>
      <c r="N87" s="47">
        <f t="shared" si="108"/>
        <v>113</v>
      </c>
      <c r="O87" s="47">
        <f t="shared" si="108"/>
        <v>127</v>
      </c>
      <c r="P87" s="47">
        <f t="shared" si="108"/>
        <v>90</v>
      </c>
      <c r="Q87" s="47">
        <f t="shared" si="108"/>
        <v>95</v>
      </c>
      <c r="R87" s="47">
        <f t="shared" si="108"/>
        <v>113</v>
      </c>
      <c r="S87" s="47">
        <f t="shared" si="108"/>
        <v>123</v>
      </c>
      <c r="T87" s="47">
        <f t="shared" si="108"/>
        <v>132</v>
      </c>
      <c r="U87" s="47">
        <f t="shared" si="108"/>
        <v>139</v>
      </c>
      <c r="V87" s="47">
        <f t="shared" si="108"/>
        <v>149</v>
      </c>
      <c r="W87" s="47">
        <f t="shared" si="108"/>
        <v>159</v>
      </c>
      <c r="X87" s="47">
        <f t="shared" si="108"/>
        <v>169</v>
      </c>
      <c r="Y87" s="47">
        <f t="shared" si="108"/>
        <v>181</v>
      </c>
      <c r="Z87" s="47">
        <f t="shared" si="108"/>
        <v>182</v>
      </c>
      <c r="AA87" s="47">
        <f t="shared" si="108"/>
        <v>166</v>
      </c>
      <c r="AB87" s="47">
        <f t="shared" si="108"/>
        <v>174</v>
      </c>
      <c r="AC87" s="47">
        <f t="shared" si="108"/>
        <v>187</v>
      </c>
      <c r="AD87" s="47">
        <f t="shared" si="108"/>
        <v>212</v>
      </c>
      <c r="AE87" s="47">
        <f t="shared" si="108"/>
        <v>233</v>
      </c>
      <c r="AF87" s="47">
        <f t="shared" si="108"/>
        <v>269</v>
      </c>
      <c r="AG87" s="47">
        <f t="shared" si="108"/>
        <v>293</v>
      </c>
      <c r="AH87" s="47">
        <f t="shared" si="108"/>
        <v>319</v>
      </c>
      <c r="AI87" s="47">
        <f t="shared" ref="AI87:AZ87" si="109">AI181-$C181</f>
        <v>353</v>
      </c>
      <c r="AJ87" s="47">
        <f t="shared" si="109"/>
        <v>390</v>
      </c>
      <c r="AK87" s="47">
        <f t="shared" si="109"/>
        <v>434</v>
      </c>
      <c r="AL87" s="47">
        <f t="shared" si="109"/>
        <v>466</v>
      </c>
      <c r="AM87" s="47">
        <f t="shared" si="109"/>
        <v>450</v>
      </c>
      <c r="AN87" s="47">
        <f t="shared" si="109"/>
        <v>461</v>
      </c>
      <c r="AO87" s="47">
        <f t="shared" si="109"/>
        <v>472</v>
      </c>
      <c r="AP87" s="47">
        <f t="shared" si="109"/>
        <v>483</v>
      </c>
      <c r="AQ87" s="47">
        <f t="shared" si="109"/>
        <v>494</v>
      </c>
      <c r="AR87" s="47">
        <f t="shared" si="109"/>
        <v>506</v>
      </c>
      <c r="AS87" s="47">
        <f t="shared" si="109"/>
        <v>518</v>
      </c>
      <c r="AT87" s="47">
        <f t="shared" si="109"/>
        <v>530</v>
      </c>
      <c r="AU87" s="47">
        <f t="shared" si="109"/>
        <v>542</v>
      </c>
      <c r="AV87" s="47">
        <f t="shared" si="109"/>
        <v>554</v>
      </c>
      <c r="AW87" s="47">
        <f t="shared" si="109"/>
        <v>567</v>
      </c>
      <c r="AX87" s="47">
        <f t="shared" si="109"/>
        <v>579</v>
      </c>
      <c r="AY87" s="47">
        <f t="shared" si="109"/>
        <v>592</v>
      </c>
      <c r="AZ87" s="47">
        <f t="shared" si="109"/>
        <v>606</v>
      </c>
      <c r="BA87" s="47">
        <f t="shared" si="101"/>
        <v>13214</v>
      </c>
    </row>
    <row r="88" spans="1:56" s="47" customFormat="1">
      <c r="A88" s="70" t="s">
        <v>282</v>
      </c>
      <c r="B88" s="10" t="s">
        <v>37</v>
      </c>
      <c r="C88" s="47">
        <f t="shared" ref="C88:AH88" si="110">C182-$C182</f>
        <v>0</v>
      </c>
      <c r="D88" s="47">
        <f t="shared" si="110"/>
        <v>23</v>
      </c>
      <c r="E88" s="47">
        <f t="shared" si="110"/>
        <v>24</v>
      </c>
      <c r="F88" s="47">
        <f t="shared" si="110"/>
        <v>35</v>
      </c>
      <c r="G88" s="47">
        <f t="shared" si="110"/>
        <v>48</v>
      </c>
      <c r="H88" s="47">
        <f t="shared" si="110"/>
        <v>56</v>
      </c>
      <c r="I88" s="47">
        <f t="shared" si="110"/>
        <v>62</v>
      </c>
      <c r="J88" s="47">
        <f t="shared" si="110"/>
        <v>64</v>
      </c>
      <c r="K88" s="47">
        <f t="shared" si="110"/>
        <v>79</v>
      </c>
      <c r="L88" s="47">
        <f t="shared" si="110"/>
        <v>96</v>
      </c>
      <c r="M88" s="47">
        <f t="shared" si="110"/>
        <v>103</v>
      </c>
      <c r="N88" s="47">
        <f t="shared" si="110"/>
        <v>115</v>
      </c>
      <c r="O88" s="47">
        <f t="shared" si="110"/>
        <v>131</v>
      </c>
      <c r="P88" s="47">
        <f t="shared" si="110"/>
        <v>119</v>
      </c>
      <c r="Q88" s="47">
        <f t="shared" si="110"/>
        <v>141</v>
      </c>
      <c r="R88" s="47">
        <f t="shared" si="110"/>
        <v>143</v>
      </c>
      <c r="S88" s="47">
        <f t="shared" si="110"/>
        <v>167</v>
      </c>
      <c r="T88" s="47">
        <f t="shared" si="110"/>
        <v>195</v>
      </c>
      <c r="U88" s="47">
        <f t="shared" si="110"/>
        <v>220</v>
      </c>
      <c r="V88" s="47">
        <f t="shared" si="110"/>
        <v>131</v>
      </c>
      <c r="W88" s="47">
        <f t="shared" si="110"/>
        <v>130</v>
      </c>
      <c r="X88" s="47">
        <f t="shared" si="110"/>
        <v>159</v>
      </c>
      <c r="Y88" s="47">
        <f t="shared" si="110"/>
        <v>170</v>
      </c>
      <c r="Z88" s="47">
        <f t="shared" si="110"/>
        <v>153</v>
      </c>
      <c r="AA88" s="47">
        <f t="shared" si="110"/>
        <v>162</v>
      </c>
      <c r="AB88" s="47">
        <f t="shared" si="110"/>
        <v>173</v>
      </c>
      <c r="AC88" s="47">
        <f t="shared" si="110"/>
        <v>186</v>
      </c>
      <c r="AD88" s="47">
        <f t="shared" si="110"/>
        <v>210</v>
      </c>
      <c r="AE88" s="47">
        <f t="shared" si="110"/>
        <v>232</v>
      </c>
      <c r="AF88" s="47">
        <f t="shared" si="110"/>
        <v>268</v>
      </c>
      <c r="AG88" s="47">
        <f t="shared" si="110"/>
        <v>293</v>
      </c>
      <c r="AH88" s="47">
        <f t="shared" si="110"/>
        <v>317</v>
      </c>
      <c r="AI88" s="47">
        <f t="shared" ref="AI88:AZ88" si="111">AI182-$C182</f>
        <v>352</v>
      </c>
      <c r="AJ88" s="47">
        <f t="shared" si="111"/>
        <v>389</v>
      </c>
      <c r="AK88" s="47">
        <f t="shared" si="111"/>
        <v>433</v>
      </c>
      <c r="AL88" s="47">
        <f t="shared" si="111"/>
        <v>465</v>
      </c>
      <c r="AM88" s="47">
        <f t="shared" si="111"/>
        <v>450</v>
      </c>
      <c r="AN88" s="47">
        <f t="shared" si="111"/>
        <v>460</v>
      </c>
      <c r="AO88" s="47">
        <f t="shared" si="111"/>
        <v>471</v>
      </c>
      <c r="AP88" s="47">
        <f t="shared" si="111"/>
        <v>482</v>
      </c>
      <c r="AQ88" s="47">
        <f t="shared" si="111"/>
        <v>494</v>
      </c>
      <c r="AR88" s="47">
        <f t="shared" si="111"/>
        <v>505</v>
      </c>
      <c r="AS88" s="47">
        <f t="shared" si="111"/>
        <v>517</v>
      </c>
      <c r="AT88" s="47">
        <f t="shared" si="111"/>
        <v>529</v>
      </c>
      <c r="AU88" s="47">
        <f t="shared" si="111"/>
        <v>541</v>
      </c>
      <c r="AV88" s="47">
        <f t="shared" si="111"/>
        <v>553</v>
      </c>
      <c r="AW88" s="47">
        <f t="shared" si="111"/>
        <v>566</v>
      </c>
      <c r="AX88" s="47">
        <f t="shared" si="111"/>
        <v>578</v>
      </c>
      <c r="AY88" s="47">
        <f t="shared" si="111"/>
        <v>591</v>
      </c>
      <c r="AZ88" s="47">
        <f t="shared" si="111"/>
        <v>605</v>
      </c>
      <c r="BA88" s="47">
        <f t="shared" si="101"/>
        <v>13386</v>
      </c>
    </row>
    <row r="89" spans="1:56" s="47" customFormat="1">
      <c r="A89" s="70" t="s">
        <v>283</v>
      </c>
      <c r="B89" s="10" t="s">
        <v>37</v>
      </c>
      <c r="C89" s="47">
        <f t="shared" ref="C89:AH89" si="112">C183-$C183</f>
        <v>0</v>
      </c>
      <c r="D89" s="47">
        <f t="shared" si="112"/>
        <v>23</v>
      </c>
      <c r="E89" s="47">
        <f t="shared" si="112"/>
        <v>24</v>
      </c>
      <c r="F89" s="47">
        <f t="shared" si="112"/>
        <v>35</v>
      </c>
      <c r="G89" s="47">
        <f t="shared" si="112"/>
        <v>48</v>
      </c>
      <c r="H89" s="47">
        <f t="shared" si="112"/>
        <v>56</v>
      </c>
      <c r="I89" s="47">
        <f t="shared" si="112"/>
        <v>62</v>
      </c>
      <c r="J89" s="47">
        <f t="shared" si="112"/>
        <v>64</v>
      </c>
      <c r="K89" s="47">
        <f t="shared" si="112"/>
        <v>79</v>
      </c>
      <c r="L89" s="47">
        <f t="shared" si="112"/>
        <v>96</v>
      </c>
      <c r="M89" s="47">
        <f t="shared" si="112"/>
        <v>103</v>
      </c>
      <c r="N89" s="47">
        <f t="shared" si="112"/>
        <v>115</v>
      </c>
      <c r="O89" s="47">
        <f t="shared" si="112"/>
        <v>130</v>
      </c>
      <c r="P89" s="47">
        <f t="shared" si="112"/>
        <v>119</v>
      </c>
      <c r="Q89" s="47">
        <f t="shared" si="112"/>
        <v>143</v>
      </c>
      <c r="R89" s="47">
        <f t="shared" si="112"/>
        <v>144</v>
      </c>
      <c r="S89" s="47">
        <f t="shared" si="112"/>
        <v>169</v>
      </c>
      <c r="T89" s="47">
        <f t="shared" si="112"/>
        <v>194</v>
      </c>
      <c r="U89" s="47">
        <f t="shared" si="112"/>
        <v>211</v>
      </c>
      <c r="V89" s="47">
        <f t="shared" si="112"/>
        <v>199</v>
      </c>
      <c r="W89" s="47">
        <f t="shared" si="112"/>
        <v>225</v>
      </c>
      <c r="X89" s="47">
        <f t="shared" si="112"/>
        <v>247</v>
      </c>
      <c r="Y89" s="47">
        <f t="shared" si="112"/>
        <v>270</v>
      </c>
      <c r="Z89" s="47">
        <f t="shared" si="112"/>
        <v>268</v>
      </c>
      <c r="AA89" s="47">
        <f t="shared" si="112"/>
        <v>288</v>
      </c>
      <c r="AB89" s="47">
        <f t="shared" si="112"/>
        <v>314</v>
      </c>
      <c r="AC89" s="47">
        <f t="shared" si="112"/>
        <v>328</v>
      </c>
      <c r="AD89" s="47">
        <f t="shared" si="112"/>
        <v>452</v>
      </c>
      <c r="AE89" s="47">
        <f t="shared" si="112"/>
        <v>495</v>
      </c>
      <c r="AF89" s="47">
        <f t="shared" si="112"/>
        <v>535</v>
      </c>
      <c r="AG89" s="47">
        <f t="shared" si="112"/>
        <v>579</v>
      </c>
      <c r="AH89" s="47">
        <f t="shared" si="112"/>
        <v>622</v>
      </c>
      <c r="AI89" s="47">
        <f t="shared" ref="AI89:AZ89" si="113">AI183-$C183</f>
        <v>640</v>
      </c>
      <c r="AJ89" s="47">
        <f t="shared" si="113"/>
        <v>783</v>
      </c>
      <c r="AK89" s="47">
        <f t="shared" si="113"/>
        <v>833</v>
      </c>
      <c r="AL89" s="47">
        <f t="shared" si="113"/>
        <v>883</v>
      </c>
      <c r="AM89" s="47">
        <f t="shared" si="113"/>
        <v>868</v>
      </c>
      <c r="AN89" s="47">
        <f t="shared" si="113"/>
        <v>887</v>
      </c>
      <c r="AO89" s="47">
        <f t="shared" si="113"/>
        <v>905</v>
      </c>
      <c r="AP89" s="47">
        <f t="shared" si="113"/>
        <v>924</v>
      </c>
      <c r="AQ89" s="47">
        <f t="shared" si="113"/>
        <v>943</v>
      </c>
      <c r="AR89" s="47">
        <f t="shared" si="113"/>
        <v>963</v>
      </c>
      <c r="AS89" s="47">
        <f t="shared" si="113"/>
        <v>983</v>
      </c>
      <c r="AT89" s="47">
        <f t="shared" si="113"/>
        <v>1003</v>
      </c>
      <c r="AU89" s="47">
        <f t="shared" si="113"/>
        <v>1024</v>
      </c>
      <c r="AV89" s="47">
        <f t="shared" si="113"/>
        <v>1045</v>
      </c>
      <c r="AW89" s="47">
        <f t="shared" si="113"/>
        <v>1066</v>
      </c>
      <c r="AX89" s="47">
        <f t="shared" si="113"/>
        <v>1088</v>
      </c>
      <c r="AY89" s="47">
        <f t="shared" si="113"/>
        <v>1110</v>
      </c>
      <c r="AZ89" s="47">
        <f t="shared" si="113"/>
        <v>1133</v>
      </c>
      <c r="BA89" s="47">
        <f t="shared" si="101"/>
        <v>23718</v>
      </c>
    </row>
    <row r="90" spans="1:56" s="47" customFormat="1">
      <c r="A90" s="57"/>
    </row>
    <row r="91" spans="1:56" s="47" customFormat="1">
      <c r="A91" s="57"/>
      <c r="B91" s="9" t="s">
        <v>102</v>
      </c>
      <c r="C91" s="23">
        <v>2013</v>
      </c>
      <c r="D91" s="23">
        <v>2014</v>
      </c>
      <c r="E91" s="23">
        <v>2015</v>
      </c>
      <c r="F91" s="23">
        <v>2016</v>
      </c>
      <c r="G91" s="23">
        <v>2017</v>
      </c>
      <c r="H91" s="23">
        <v>2018</v>
      </c>
      <c r="I91" s="23">
        <v>2019</v>
      </c>
      <c r="J91" s="23">
        <v>2020</v>
      </c>
      <c r="K91" s="23">
        <v>2021</v>
      </c>
      <c r="L91" s="23">
        <v>2022</v>
      </c>
      <c r="M91" s="23">
        <v>2023</v>
      </c>
      <c r="N91" s="23">
        <v>2024</v>
      </c>
      <c r="O91" s="23">
        <v>2025</v>
      </c>
      <c r="P91" s="23">
        <v>2026</v>
      </c>
      <c r="Q91" s="23">
        <v>2027</v>
      </c>
      <c r="R91" s="23">
        <v>2028</v>
      </c>
      <c r="S91" s="23">
        <v>2029</v>
      </c>
      <c r="T91" s="23">
        <v>2030</v>
      </c>
      <c r="U91" s="23">
        <v>2031</v>
      </c>
      <c r="V91" s="23">
        <v>2032</v>
      </c>
      <c r="W91" s="23">
        <v>2033</v>
      </c>
      <c r="X91" s="23">
        <v>2034</v>
      </c>
      <c r="Y91" s="23">
        <v>2035</v>
      </c>
      <c r="Z91" s="23">
        <v>2036</v>
      </c>
      <c r="AA91" s="23">
        <v>2037</v>
      </c>
      <c r="AB91" s="11">
        <v>2038</v>
      </c>
      <c r="AC91" s="11">
        <v>2039</v>
      </c>
      <c r="AD91" s="11">
        <v>2040</v>
      </c>
      <c r="AE91" s="11">
        <v>2041</v>
      </c>
      <c r="AF91" s="11">
        <v>2042</v>
      </c>
      <c r="AG91" s="11">
        <v>2043</v>
      </c>
      <c r="AH91" s="11">
        <v>2044</v>
      </c>
      <c r="AI91" s="11">
        <v>2045</v>
      </c>
      <c r="AJ91" s="11">
        <v>2046</v>
      </c>
      <c r="AK91" s="11">
        <v>2047</v>
      </c>
      <c r="AL91" s="11">
        <v>2048</v>
      </c>
      <c r="AM91" s="11">
        <v>2049</v>
      </c>
      <c r="AN91" s="11">
        <v>2050</v>
      </c>
      <c r="AO91" s="11">
        <v>2051</v>
      </c>
      <c r="AP91" s="11">
        <v>2052</v>
      </c>
      <c r="AQ91" s="11">
        <v>2053</v>
      </c>
      <c r="AR91" s="11">
        <v>2054</v>
      </c>
      <c r="AS91" s="11">
        <v>2055</v>
      </c>
      <c r="AT91" s="11">
        <v>2056</v>
      </c>
      <c r="AU91" s="11">
        <v>2057</v>
      </c>
      <c r="AV91" s="11">
        <v>2058</v>
      </c>
      <c r="AW91" s="11">
        <v>2059</v>
      </c>
      <c r="AX91" s="11">
        <v>2060</v>
      </c>
      <c r="AY91" s="11">
        <v>2061</v>
      </c>
      <c r="AZ91" s="11">
        <v>2062</v>
      </c>
    </row>
    <row r="92" spans="1:56" s="47" customFormat="1">
      <c r="A92" s="70" t="s">
        <v>88</v>
      </c>
      <c r="B92" s="10" t="s">
        <v>38</v>
      </c>
      <c r="C92" s="47">
        <f t="shared" ref="C92:AH92" si="114">C186-$C186</f>
        <v>0</v>
      </c>
      <c r="D92" s="47">
        <f t="shared" si="114"/>
        <v>8</v>
      </c>
      <c r="E92" s="47">
        <f t="shared" si="114"/>
        <v>12</v>
      </c>
      <c r="F92" s="47">
        <f t="shared" si="114"/>
        <v>17</v>
      </c>
      <c r="G92" s="47">
        <f t="shared" si="114"/>
        <v>21</v>
      </c>
      <c r="H92" s="47">
        <f t="shared" si="114"/>
        <v>23</v>
      </c>
      <c r="I92" s="47">
        <f t="shared" si="114"/>
        <v>23</v>
      </c>
      <c r="J92" s="47">
        <f t="shared" si="114"/>
        <v>23</v>
      </c>
      <c r="K92" s="47">
        <f t="shared" si="114"/>
        <v>24</v>
      </c>
      <c r="L92" s="47">
        <f t="shared" si="114"/>
        <v>26</v>
      </c>
      <c r="M92" s="47">
        <f t="shared" si="114"/>
        <v>27</v>
      </c>
      <c r="N92" s="47">
        <f t="shared" si="114"/>
        <v>29</v>
      </c>
      <c r="O92" s="47">
        <f t="shared" si="114"/>
        <v>31</v>
      </c>
      <c r="P92" s="47">
        <f t="shared" si="114"/>
        <v>32</v>
      </c>
      <c r="Q92" s="47">
        <f t="shared" si="114"/>
        <v>34</v>
      </c>
      <c r="R92" s="47">
        <f t="shared" si="114"/>
        <v>36</v>
      </c>
      <c r="S92" s="47">
        <f t="shared" si="114"/>
        <v>41</v>
      </c>
      <c r="T92" s="47">
        <f t="shared" si="114"/>
        <v>45</v>
      </c>
      <c r="U92" s="47">
        <f t="shared" si="114"/>
        <v>48</v>
      </c>
      <c r="V92" s="47">
        <f t="shared" si="114"/>
        <v>50</v>
      </c>
      <c r="W92" s="47">
        <f t="shared" si="114"/>
        <v>52</v>
      </c>
      <c r="X92" s="47">
        <f t="shared" si="114"/>
        <v>55</v>
      </c>
      <c r="Y92" s="47">
        <f t="shared" si="114"/>
        <v>58</v>
      </c>
      <c r="Z92" s="47">
        <f t="shared" si="114"/>
        <v>62</v>
      </c>
      <c r="AA92" s="47">
        <f t="shared" si="114"/>
        <v>65</v>
      </c>
      <c r="AB92" s="47">
        <f t="shared" si="114"/>
        <v>68</v>
      </c>
      <c r="AC92" s="47">
        <f t="shared" si="114"/>
        <v>72</v>
      </c>
      <c r="AD92" s="47">
        <f t="shared" si="114"/>
        <v>76</v>
      </c>
      <c r="AE92" s="47">
        <f t="shared" si="114"/>
        <v>78</v>
      </c>
      <c r="AF92" s="47">
        <f t="shared" si="114"/>
        <v>82</v>
      </c>
      <c r="AG92" s="47">
        <f t="shared" si="114"/>
        <v>87</v>
      </c>
      <c r="AH92" s="47">
        <f t="shared" si="114"/>
        <v>91</v>
      </c>
      <c r="AI92" s="47">
        <f t="shared" ref="AI92:AZ92" si="115">AI186-$C186</f>
        <v>93</v>
      </c>
      <c r="AJ92" s="47">
        <f t="shared" si="115"/>
        <v>96</v>
      </c>
      <c r="AK92" s="47">
        <f t="shared" si="115"/>
        <v>98</v>
      </c>
      <c r="AL92" s="47">
        <f t="shared" si="115"/>
        <v>100</v>
      </c>
      <c r="AM92" s="47">
        <f t="shared" si="115"/>
        <v>101</v>
      </c>
      <c r="AN92" s="47">
        <f t="shared" si="115"/>
        <v>103</v>
      </c>
      <c r="AO92" s="47">
        <f t="shared" si="115"/>
        <v>105</v>
      </c>
      <c r="AP92" s="47">
        <f t="shared" si="115"/>
        <v>108</v>
      </c>
      <c r="AQ92" s="47">
        <f t="shared" si="115"/>
        <v>110</v>
      </c>
      <c r="AR92" s="47">
        <f t="shared" si="115"/>
        <v>113</v>
      </c>
      <c r="AS92" s="47">
        <f t="shared" si="115"/>
        <v>115</v>
      </c>
      <c r="AT92" s="47">
        <f t="shared" si="115"/>
        <v>117</v>
      </c>
      <c r="AU92" s="47">
        <f t="shared" si="115"/>
        <v>119</v>
      </c>
      <c r="AV92" s="47">
        <f t="shared" si="115"/>
        <v>121</v>
      </c>
      <c r="AW92" s="47">
        <f t="shared" si="115"/>
        <v>124</v>
      </c>
      <c r="AX92" s="47">
        <f t="shared" si="115"/>
        <v>128</v>
      </c>
      <c r="AY92" s="47">
        <f t="shared" si="115"/>
        <v>131</v>
      </c>
      <c r="AZ92" s="47">
        <f t="shared" si="115"/>
        <v>132</v>
      </c>
      <c r="BA92" s="47">
        <f>SUM(C92:AZ92)</f>
        <v>3410</v>
      </c>
    </row>
    <row r="93" spans="1:56" s="47" customFormat="1">
      <c r="A93" s="70" t="s">
        <v>119</v>
      </c>
      <c r="B93" s="47" t="s">
        <v>38</v>
      </c>
      <c r="C93" s="47">
        <f t="shared" ref="C93:AH93" si="116">C187-$C187</f>
        <v>0</v>
      </c>
      <c r="D93" s="47">
        <f t="shared" si="116"/>
        <v>8</v>
      </c>
      <c r="E93" s="47">
        <f t="shared" si="116"/>
        <v>13</v>
      </c>
      <c r="F93" s="47">
        <f t="shared" si="116"/>
        <v>19</v>
      </c>
      <c r="G93" s="47">
        <f t="shared" si="116"/>
        <v>23</v>
      </c>
      <c r="H93" s="47">
        <f t="shared" si="116"/>
        <v>26</v>
      </c>
      <c r="I93" s="47">
        <f t="shared" si="116"/>
        <v>30</v>
      </c>
      <c r="J93" s="47">
        <f t="shared" si="116"/>
        <v>35</v>
      </c>
      <c r="K93" s="47">
        <f t="shared" si="116"/>
        <v>41</v>
      </c>
      <c r="L93" s="47">
        <f t="shared" si="116"/>
        <v>47</v>
      </c>
      <c r="M93" s="47">
        <f t="shared" si="116"/>
        <v>52</v>
      </c>
      <c r="N93" s="47">
        <f t="shared" si="116"/>
        <v>55</v>
      </c>
      <c r="O93" s="47">
        <f t="shared" si="116"/>
        <v>56</v>
      </c>
      <c r="P93" s="47">
        <f t="shared" si="116"/>
        <v>57</v>
      </c>
      <c r="Q93" s="47">
        <f t="shared" si="116"/>
        <v>59</v>
      </c>
      <c r="R93" s="47">
        <f t="shared" si="116"/>
        <v>62</v>
      </c>
      <c r="S93" s="47">
        <f t="shared" si="116"/>
        <v>65</v>
      </c>
      <c r="T93" s="47">
        <f t="shared" si="116"/>
        <v>69</v>
      </c>
      <c r="U93" s="47">
        <f t="shared" si="116"/>
        <v>72</v>
      </c>
      <c r="V93" s="47">
        <f t="shared" si="116"/>
        <v>76</v>
      </c>
      <c r="W93" s="47">
        <f t="shared" si="116"/>
        <v>79</v>
      </c>
      <c r="X93" s="47">
        <f t="shared" si="116"/>
        <v>86</v>
      </c>
      <c r="Y93" s="47">
        <f t="shared" si="116"/>
        <v>87</v>
      </c>
      <c r="Z93" s="47">
        <f t="shared" si="116"/>
        <v>90</v>
      </c>
      <c r="AA93" s="47">
        <f t="shared" si="116"/>
        <v>94</v>
      </c>
      <c r="AB93" s="47">
        <f t="shared" si="116"/>
        <v>97</v>
      </c>
      <c r="AC93" s="47">
        <f t="shared" si="116"/>
        <v>101</v>
      </c>
      <c r="AD93" s="47">
        <f t="shared" si="116"/>
        <v>105</v>
      </c>
      <c r="AE93" s="47">
        <f t="shared" si="116"/>
        <v>110</v>
      </c>
      <c r="AF93" s="47">
        <f t="shared" si="116"/>
        <v>112</v>
      </c>
      <c r="AG93" s="47">
        <f t="shared" si="116"/>
        <v>116</v>
      </c>
      <c r="AH93" s="47">
        <f t="shared" si="116"/>
        <v>120</v>
      </c>
      <c r="AI93" s="47">
        <f t="shared" ref="AI93:AZ93" si="117">AI187-$C187</f>
        <v>124</v>
      </c>
      <c r="AJ93" s="47">
        <f t="shared" si="117"/>
        <v>126</v>
      </c>
      <c r="AK93" s="47">
        <f t="shared" si="117"/>
        <v>128</v>
      </c>
      <c r="AL93" s="47">
        <f t="shared" si="117"/>
        <v>130</v>
      </c>
      <c r="AM93" s="47">
        <f t="shared" si="117"/>
        <v>132</v>
      </c>
      <c r="AN93" s="47">
        <f t="shared" si="117"/>
        <v>133</v>
      </c>
      <c r="AO93" s="47">
        <f t="shared" si="117"/>
        <v>135</v>
      </c>
      <c r="AP93" s="47">
        <f t="shared" si="117"/>
        <v>137</v>
      </c>
      <c r="AQ93" s="47">
        <f t="shared" si="117"/>
        <v>135</v>
      </c>
      <c r="AR93" s="47">
        <f t="shared" si="117"/>
        <v>135</v>
      </c>
      <c r="AS93" s="47">
        <f t="shared" si="117"/>
        <v>137</v>
      </c>
      <c r="AT93" s="47">
        <f t="shared" si="117"/>
        <v>138</v>
      </c>
      <c r="AU93" s="47">
        <f t="shared" si="117"/>
        <v>139</v>
      </c>
      <c r="AV93" s="47">
        <f t="shared" si="117"/>
        <v>140</v>
      </c>
      <c r="AW93" s="47">
        <f t="shared" si="117"/>
        <v>143</v>
      </c>
      <c r="AX93" s="47">
        <f t="shared" si="117"/>
        <v>145</v>
      </c>
      <c r="AY93" s="47">
        <f t="shared" si="117"/>
        <v>147</v>
      </c>
      <c r="AZ93" s="47">
        <f t="shared" si="117"/>
        <v>151</v>
      </c>
      <c r="BA93" s="47">
        <f t="shared" ref="BA93:BA99" si="118">SUM(C93:AZ93)</f>
        <v>4517</v>
      </c>
      <c r="BC93" s="47" t="s">
        <v>38</v>
      </c>
    </row>
    <row r="94" spans="1:56" s="47" customFormat="1">
      <c r="A94" s="70" t="s">
        <v>120</v>
      </c>
      <c r="B94" s="10" t="s">
        <v>38</v>
      </c>
      <c r="C94" s="47">
        <f t="shared" ref="C94:AH94" si="119">C188-$C188</f>
        <v>0</v>
      </c>
      <c r="D94" s="47">
        <f t="shared" si="119"/>
        <v>8</v>
      </c>
      <c r="E94" s="47">
        <f t="shared" si="119"/>
        <v>12</v>
      </c>
      <c r="F94" s="47">
        <f t="shared" si="119"/>
        <v>18</v>
      </c>
      <c r="G94" s="47">
        <f t="shared" si="119"/>
        <v>22</v>
      </c>
      <c r="H94" s="47">
        <f t="shared" si="119"/>
        <v>25</v>
      </c>
      <c r="I94" s="47">
        <f t="shared" si="119"/>
        <v>27</v>
      </c>
      <c r="J94" s="47">
        <f t="shared" si="119"/>
        <v>29</v>
      </c>
      <c r="K94" s="47">
        <f t="shared" si="119"/>
        <v>33</v>
      </c>
      <c r="L94" s="47">
        <f t="shared" si="119"/>
        <v>39</v>
      </c>
      <c r="M94" s="47">
        <f t="shared" si="119"/>
        <v>48</v>
      </c>
      <c r="N94" s="47">
        <f t="shared" si="119"/>
        <v>57</v>
      </c>
      <c r="O94" s="47">
        <f t="shared" si="119"/>
        <v>65</v>
      </c>
      <c r="P94" s="47">
        <f t="shared" si="119"/>
        <v>72</v>
      </c>
      <c r="Q94" s="47">
        <f t="shared" si="119"/>
        <v>77</v>
      </c>
      <c r="R94" s="47">
        <f t="shared" si="119"/>
        <v>80</v>
      </c>
      <c r="S94" s="47">
        <f t="shared" si="119"/>
        <v>83</v>
      </c>
      <c r="T94" s="47">
        <f t="shared" si="119"/>
        <v>85</v>
      </c>
      <c r="U94" s="47">
        <f t="shared" si="119"/>
        <v>87</v>
      </c>
      <c r="V94" s="47">
        <f t="shared" si="119"/>
        <v>88</v>
      </c>
      <c r="W94" s="47">
        <f t="shared" si="119"/>
        <v>89</v>
      </c>
      <c r="X94" s="47">
        <f t="shared" si="119"/>
        <v>90</v>
      </c>
      <c r="Y94" s="47">
        <f t="shared" si="119"/>
        <v>92</v>
      </c>
      <c r="Z94" s="47">
        <f t="shared" si="119"/>
        <v>93</v>
      </c>
      <c r="AA94" s="47">
        <f t="shared" si="119"/>
        <v>95</v>
      </c>
      <c r="AB94" s="47">
        <f t="shared" si="119"/>
        <v>98</v>
      </c>
      <c r="AC94" s="47">
        <f t="shared" si="119"/>
        <v>100</v>
      </c>
      <c r="AD94" s="47">
        <f t="shared" si="119"/>
        <v>103</v>
      </c>
      <c r="AE94" s="47">
        <f t="shared" si="119"/>
        <v>107</v>
      </c>
      <c r="AF94" s="47">
        <f t="shared" si="119"/>
        <v>110</v>
      </c>
      <c r="AG94" s="47">
        <f t="shared" si="119"/>
        <v>113</v>
      </c>
      <c r="AH94" s="47">
        <f t="shared" si="119"/>
        <v>115</v>
      </c>
      <c r="AI94" s="47">
        <f t="shared" ref="AI94:AZ94" si="120">AI188-$C188</f>
        <v>119</v>
      </c>
      <c r="AJ94" s="47">
        <f t="shared" si="120"/>
        <v>121</v>
      </c>
      <c r="AK94" s="47">
        <f t="shared" si="120"/>
        <v>123</v>
      </c>
      <c r="AL94" s="47">
        <f t="shared" si="120"/>
        <v>125</v>
      </c>
      <c r="AM94" s="47">
        <f t="shared" si="120"/>
        <v>126</v>
      </c>
      <c r="AN94" s="47">
        <f t="shared" si="120"/>
        <v>127</v>
      </c>
      <c r="AO94" s="47">
        <f t="shared" si="120"/>
        <v>129</v>
      </c>
      <c r="AP94" s="47">
        <f t="shared" si="120"/>
        <v>132</v>
      </c>
      <c r="AQ94" s="47">
        <f t="shared" si="120"/>
        <v>134</v>
      </c>
      <c r="AR94" s="47">
        <f t="shared" si="120"/>
        <v>135</v>
      </c>
      <c r="AS94" s="47">
        <f t="shared" si="120"/>
        <v>137</v>
      </c>
      <c r="AT94" s="47">
        <f t="shared" si="120"/>
        <v>138</v>
      </c>
      <c r="AU94" s="47">
        <f t="shared" si="120"/>
        <v>138</v>
      </c>
      <c r="AV94" s="47">
        <f t="shared" si="120"/>
        <v>139</v>
      </c>
      <c r="AW94" s="47">
        <f t="shared" si="120"/>
        <v>140</v>
      </c>
      <c r="AX94" s="47">
        <f t="shared" si="120"/>
        <v>141</v>
      </c>
      <c r="AY94" s="47">
        <f t="shared" si="120"/>
        <v>142</v>
      </c>
      <c r="AZ94" s="47">
        <f t="shared" si="120"/>
        <v>143</v>
      </c>
      <c r="BA94" s="47">
        <f t="shared" si="118"/>
        <v>4549</v>
      </c>
    </row>
    <row r="95" spans="1:56" s="47" customFormat="1">
      <c r="A95" s="70" t="s">
        <v>121</v>
      </c>
      <c r="B95" s="10" t="s">
        <v>38</v>
      </c>
      <c r="C95" s="47">
        <f t="shared" ref="C95:AH95" si="121">C189-$C189</f>
        <v>0</v>
      </c>
      <c r="D95" s="47">
        <f t="shared" si="121"/>
        <v>8</v>
      </c>
      <c r="E95" s="47">
        <f t="shared" si="121"/>
        <v>13</v>
      </c>
      <c r="F95" s="47">
        <f t="shared" si="121"/>
        <v>21</v>
      </c>
      <c r="G95" s="47">
        <f t="shared" si="121"/>
        <v>29</v>
      </c>
      <c r="H95" s="47">
        <f t="shared" si="121"/>
        <v>36</v>
      </c>
      <c r="I95" s="47">
        <f t="shared" si="121"/>
        <v>41</v>
      </c>
      <c r="J95" s="47">
        <f t="shared" si="121"/>
        <v>45</v>
      </c>
      <c r="K95" s="47">
        <f t="shared" si="121"/>
        <v>47</v>
      </c>
      <c r="L95" s="47">
        <f t="shared" si="121"/>
        <v>48</v>
      </c>
      <c r="M95" s="47">
        <f t="shared" si="121"/>
        <v>50</v>
      </c>
      <c r="N95" s="47">
        <f t="shared" si="121"/>
        <v>53</v>
      </c>
      <c r="O95" s="47">
        <f t="shared" si="121"/>
        <v>54</v>
      </c>
      <c r="P95" s="47">
        <f t="shared" si="121"/>
        <v>55</v>
      </c>
      <c r="Q95" s="47">
        <f t="shared" si="121"/>
        <v>56</v>
      </c>
      <c r="R95" s="47">
        <f t="shared" si="121"/>
        <v>59</v>
      </c>
      <c r="S95" s="47">
        <f t="shared" si="121"/>
        <v>63</v>
      </c>
      <c r="T95" s="47">
        <f t="shared" si="121"/>
        <v>67</v>
      </c>
      <c r="U95" s="47">
        <f t="shared" si="121"/>
        <v>73</v>
      </c>
      <c r="V95" s="47">
        <f t="shared" si="121"/>
        <v>76</v>
      </c>
      <c r="W95" s="47">
        <f t="shared" si="121"/>
        <v>78</v>
      </c>
      <c r="X95" s="47">
        <f t="shared" si="121"/>
        <v>79</v>
      </c>
      <c r="Y95" s="47">
        <f t="shared" si="121"/>
        <v>81</v>
      </c>
      <c r="Z95" s="47">
        <f t="shared" si="121"/>
        <v>84</v>
      </c>
      <c r="AA95" s="47">
        <f t="shared" si="121"/>
        <v>88</v>
      </c>
      <c r="AB95" s="47">
        <f t="shared" si="121"/>
        <v>91</v>
      </c>
      <c r="AC95" s="47">
        <f t="shared" si="121"/>
        <v>94</v>
      </c>
      <c r="AD95" s="47">
        <f t="shared" si="121"/>
        <v>99</v>
      </c>
      <c r="AE95" s="47">
        <f t="shared" si="121"/>
        <v>103</v>
      </c>
      <c r="AF95" s="47">
        <f t="shared" si="121"/>
        <v>106</v>
      </c>
      <c r="AG95" s="47">
        <f t="shared" si="121"/>
        <v>109</v>
      </c>
      <c r="AH95" s="47">
        <f t="shared" si="121"/>
        <v>114</v>
      </c>
      <c r="AI95" s="47">
        <f t="shared" ref="AI95:AZ95" si="122">AI189-$C189</f>
        <v>117</v>
      </c>
      <c r="AJ95" s="47">
        <f t="shared" si="122"/>
        <v>120</v>
      </c>
      <c r="AK95" s="47">
        <f t="shared" si="122"/>
        <v>122</v>
      </c>
      <c r="AL95" s="47">
        <f t="shared" si="122"/>
        <v>124</v>
      </c>
      <c r="AM95" s="47">
        <f t="shared" si="122"/>
        <v>125</v>
      </c>
      <c r="AN95" s="47">
        <f t="shared" si="122"/>
        <v>125</v>
      </c>
      <c r="AO95" s="47">
        <f t="shared" si="122"/>
        <v>127</v>
      </c>
      <c r="AP95" s="47">
        <f t="shared" si="122"/>
        <v>128</v>
      </c>
      <c r="AQ95" s="47">
        <f t="shared" si="122"/>
        <v>131</v>
      </c>
      <c r="AR95" s="47">
        <f t="shared" si="122"/>
        <v>134</v>
      </c>
      <c r="AS95" s="47">
        <f t="shared" si="122"/>
        <v>135</v>
      </c>
      <c r="AT95" s="47">
        <f t="shared" si="122"/>
        <v>138</v>
      </c>
      <c r="AU95" s="47">
        <f t="shared" si="122"/>
        <v>138</v>
      </c>
      <c r="AV95" s="47">
        <f t="shared" si="122"/>
        <v>140</v>
      </c>
      <c r="AW95" s="47">
        <f t="shared" si="122"/>
        <v>143</v>
      </c>
      <c r="AX95" s="47">
        <f t="shared" si="122"/>
        <v>146</v>
      </c>
      <c r="AY95" s="47">
        <f t="shared" si="122"/>
        <v>150</v>
      </c>
      <c r="AZ95" s="47">
        <f t="shared" si="122"/>
        <v>152</v>
      </c>
      <c r="BA95" s="47">
        <f t="shared" si="118"/>
        <v>4415</v>
      </c>
      <c r="BC95" s="47">
        <f>AVERAGE(BA92:BA99)</f>
        <v>4803</v>
      </c>
      <c r="BD95" s="47" t="s">
        <v>233</v>
      </c>
    </row>
    <row r="96" spans="1:56" s="47" customFormat="1">
      <c r="A96" s="70" t="s">
        <v>122</v>
      </c>
      <c r="B96" s="10" t="s">
        <v>38</v>
      </c>
      <c r="C96" s="47">
        <f t="shared" ref="C96:AH96" si="123">C190-$C190</f>
        <v>0</v>
      </c>
      <c r="D96" s="47">
        <f t="shared" si="123"/>
        <v>8</v>
      </c>
      <c r="E96" s="47">
        <f t="shared" si="123"/>
        <v>14</v>
      </c>
      <c r="F96" s="47">
        <f t="shared" si="123"/>
        <v>22</v>
      </c>
      <c r="G96" s="47">
        <f t="shared" si="123"/>
        <v>31</v>
      </c>
      <c r="H96" s="47">
        <f t="shared" si="123"/>
        <v>40</v>
      </c>
      <c r="I96" s="47">
        <f t="shared" si="123"/>
        <v>47</v>
      </c>
      <c r="J96" s="47">
        <f t="shared" si="123"/>
        <v>53</v>
      </c>
      <c r="K96" s="47">
        <f t="shared" si="123"/>
        <v>60</v>
      </c>
      <c r="L96" s="47">
        <f t="shared" si="123"/>
        <v>69</v>
      </c>
      <c r="M96" s="47">
        <f t="shared" si="123"/>
        <v>78</v>
      </c>
      <c r="N96" s="47">
        <f t="shared" si="123"/>
        <v>86</v>
      </c>
      <c r="O96" s="47">
        <f t="shared" si="123"/>
        <v>93</v>
      </c>
      <c r="P96" s="47">
        <f t="shared" si="123"/>
        <v>99</v>
      </c>
      <c r="Q96" s="47">
        <f t="shared" si="123"/>
        <v>102</v>
      </c>
      <c r="R96" s="47">
        <f t="shared" si="123"/>
        <v>104</v>
      </c>
      <c r="S96" s="47">
        <f t="shared" si="123"/>
        <v>106</v>
      </c>
      <c r="T96" s="47">
        <f t="shared" si="123"/>
        <v>108</v>
      </c>
      <c r="U96" s="47">
        <f t="shared" si="123"/>
        <v>114</v>
      </c>
      <c r="V96" s="47">
        <f t="shared" si="123"/>
        <v>114</v>
      </c>
      <c r="W96" s="47">
        <f t="shared" si="123"/>
        <v>116</v>
      </c>
      <c r="X96" s="47">
        <f t="shared" si="123"/>
        <v>117</v>
      </c>
      <c r="Y96" s="47">
        <f t="shared" si="123"/>
        <v>118</v>
      </c>
      <c r="Z96" s="47">
        <f t="shared" si="123"/>
        <v>120</v>
      </c>
      <c r="AA96" s="47">
        <f t="shared" si="123"/>
        <v>121</v>
      </c>
      <c r="AB96" s="47">
        <f t="shared" si="123"/>
        <v>123</v>
      </c>
      <c r="AC96" s="47">
        <f t="shared" si="123"/>
        <v>125</v>
      </c>
      <c r="AD96" s="47">
        <f t="shared" si="123"/>
        <v>128</v>
      </c>
      <c r="AE96" s="47">
        <f t="shared" si="123"/>
        <v>131</v>
      </c>
      <c r="AF96" s="47">
        <f t="shared" si="123"/>
        <v>133</v>
      </c>
      <c r="AG96" s="47">
        <f t="shared" si="123"/>
        <v>136</v>
      </c>
      <c r="AH96" s="47">
        <f t="shared" si="123"/>
        <v>139</v>
      </c>
      <c r="AI96" s="47">
        <f t="shared" ref="AI96:AZ96" si="124">AI190-$C190</f>
        <v>141</v>
      </c>
      <c r="AJ96" s="47">
        <f t="shared" si="124"/>
        <v>146</v>
      </c>
      <c r="AK96" s="47">
        <f t="shared" si="124"/>
        <v>147</v>
      </c>
      <c r="AL96" s="47">
        <f t="shared" si="124"/>
        <v>149</v>
      </c>
      <c r="AM96" s="47">
        <f t="shared" si="124"/>
        <v>151</v>
      </c>
      <c r="AN96" s="47">
        <f t="shared" si="124"/>
        <v>150</v>
      </c>
      <c r="AO96" s="47">
        <f t="shared" si="124"/>
        <v>151</v>
      </c>
      <c r="AP96" s="47">
        <f t="shared" si="124"/>
        <v>153</v>
      </c>
      <c r="AQ96" s="47">
        <f t="shared" si="124"/>
        <v>154</v>
      </c>
      <c r="AR96" s="47">
        <f t="shared" si="124"/>
        <v>156</v>
      </c>
      <c r="AS96" s="47">
        <f t="shared" si="124"/>
        <v>157</v>
      </c>
      <c r="AT96" s="47">
        <f t="shared" si="124"/>
        <v>158</v>
      </c>
      <c r="AU96" s="47">
        <f t="shared" si="124"/>
        <v>158</v>
      </c>
      <c r="AV96" s="47">
        <f t="shared" si="124"/>
        <v>160</v>
      </c>
      <c r="AW96" s="47">
        <f t="shared" si="124"/>
        <v>161</v>
      </c>
      <c r="AX96" s="47">
        <f t="shared" si="124"/>
        <v>162</v>
      </c>
      <c r="AY96" s="47">
        <f t="shared" si="124"/>
        <v>163</v>
      </c>
      <c r="AZ96" s="47">
        <f t="shared" si="124"/>
        <v>165</v>
      </c>
      <c r="BA96" s="47">
        <f t="shared" si="118"/>
        <v>5637</v>
      </c>
      <c r="BC96" s="47">
        <f>STDEV(BA92:BA99)</f>
        <v>830.92598948402133</v>
      </c>
      <c r="BD96" s="47" t="s">
        <v>232</v>
      </c>
    </row>
    <row r="97" spans="1:57" s="47" customFormat="1">
      <c r="A97" s="71" t="s">
        <v>145</v>
      </c>
      <c r="B97" s="10" t="s">
        <v>38</v>
      </c>
      <c r="C97" s="47">
        <f t="shared" ref="C97:AH97" si="125">C191-$C191</f>
        <v>0</v>
      </c>
      <c r="D97" s="47">
        <f t="shared" si="125"/>
        <v>8</v>
      </c>
      <c r="E97" s="47">
        <f t="shared" si="125"/>
        <v>14</v>
      </c>
      <c r="F97" s="47">
        <f t="shared" si="125"/>
        <v>22</v>
      </c>
      <c r="G97" s="47">
        <f t="shared" si="125"/>
        <v>32</v>
      </c>
      <c r="H97" s="47">
        <f t="shared" si="125"/>
        <v>40</v>
      </c>
      <c r="I97" s="47">
        <f t="shared" si="125"/>
        <v>47</v>
      </c>
      <c r="J97" s="47">
        <f t="shared" si="125"/>
        <v>54</v>
      </c>
      <c r="K97" s="47">
        <f t="shared" si="125"/>
        <v>62</v>
      </c>
      <c r="L97" s="47">
        <f t="shared" si="125"/>
        <v>71</v>
      </c>
      <c r="M97" s="47">
        <f t="shared" si="125"/>
        <v>79</v>
      </c>
      <c r="N97" s="47">
        <f t="shared" si="125"/>
        <v>87</v>
      </c>
      <c r="O97" s="47">
        <f t="shared" si="125"/>
        <v>94</v>
      </c>
      <c r="P97" s="47">
        <f t="shared" si="125"/>
        <v>100</v>
      </c>
      <c r="Q97" s="47">
        <f t="shared" si="125"/>
        <v>103</v>
      </c>
      <c r="R97" s="47">
        <f t="shared" si="125"/>
        <v>105</v>
      </c>
      <c r="S97" s="47">
        <f t="shared" si="125"/>
        <v>108</v>
      </c>
      <c r="T97" s="47">
        <f t="shared" si="125"/>
        <v>110</v>
      </c>
      <c r="U97" s="47">
        <f t="shared" si="125"/>
        <v>114</v>
      </c>
      <c r="V97" s="47">
        <f t="shared" si="125"/>
        <v>115</v>
      </c>
      <c r="W97" s="47">
        <f t="shared" si="125"/>
        <v>116</v>
      </c>
      <c r="X97" s="47">
        <f t="shared" si="125"/>
        <v>117</v>
      </c>
      <c r="Y97" s="47">
        <f t="shared" si="125"/>
        <v>119</v>
      </c>
      <c r="Z97" s="47">
        <f t="shared" si="125"/>
        <v>120</v>
      </c>
      <c r="AA97" s="47">
        <f t="shared" si="125"/>
        <v>121</v>
      </c>
      <c r="AB97" s="47">
        <f t="shared" si="125"/>
        <v>123</v>
      </c>
      <c r="AC97" s="47">
        <f t="shared" si="125"/>
        <v>125</v>
      </c>
      <c r="AD97" s="47">
        <f t="shared" si="125"/>
        <v>127</v>
      </c>
      <c r="AE97" s="47">
        <f t="shared" si="125"/>
        <v>131</v>
      </c>
      <c r="AF97" s="47">
        <f t="shared" si="125"/>
        <v>133</v>
      </c>
      <c r="AG97" s="47">
        <f t="shared" si="125"/>
        <v>136</v>
      </c>
      <c r="AH97" s="47">
        <f t="shared" si="125"/>
        <v>139</v>
      </c>
      <c r="AI97" s="47">
        <f t="shared" ref="AI97:AZ97" si="126">AI191-$C191</f>
        <v>141</v>
      </c>
      <c r="AJ97" s="47">
        <f t="shared" si="126"/>
        <v>145</v>
      </c>
      <c r="AK97" s="47">
        <f t="shared" si="126"/>
        <v>147</v>
      </c>
      <c r="AL97" s="47">
        <f t="shared" si="126"/>
        <v>149</v>
      </c>
      <c r="AM97" s="47">
        <f t="shared" si="126"/>
        <v>150</v>
      </c>
      <c r="AN97" s="47">
        <f t="shared" si="126"/>
        <v>150</v>
      </c>
      <c r="AO97" s="47">
        <f t="shared" si="126"/>
        <v>152</v>
      </c>
      <c r="AP97" s="47">
        <f t="shared" si="126"/>
        <v>153</v>
      </c>
      <c r="AQ97" s="47">
        <f t="shared" si="126"/>
        <v>155</v>
      </c>
      <c r="AR97" s="47">
        <f t="shared" si="126"/>
        <v>157</v>
      </c>
      <c r="AS97" s="47">
        <f t="shared" si="126"/>
        <v>157</v>
      </c>
      <c r="AT97" s="47">
        <f t="shared" si="126"/>
        <v>159</v>
      </c>
      <c r="AU97" s="47">
        <f t="shared" si="126"/>
        <v>159</v>
      </c>
      <c r="AV97" s="47">
        <f t="shared" si="126"/>
        <v>160</v>
      </c>
      <c r="AW97" s="47">
        <f t="shared" si="126"/>
        <v>161</v>
      </c>
      <c r="AX97" s="47">
        <f t="shared" si="126"/>
        <v>162</v>
      </c>
      <c r="AY97" s="47">
        <f t="shared" si="126"/>
        <v>163</v>
      </c>
      <c r="AZ97" s="47">
        <f t="shared" si="126"/>
        <v>164</v>
      </c>
      <c r="BA97" s="47">
        <f t="shared" si="118"/>
        <v>5656</v>
      </c>
    </row>
    <row r="98" spans="1:57" s="47" customFormat="1">
      <c r="A98" s="70" t="s">
        <v>124</v>
      </c>
      <c r="B98" s="10" t="s">
        <v>38</v>
      </c>
      <c r="C98" s="47">
        <f t="shared" ref="C98:AH98" si="127">C192-$C192</f>
        <v>0</v>
      </c>
      <c r="D98" s="47">
        <f t="shared" si="127"/>
        <v>8</v>
      </c>
      <c r="E98" s="47">
        <f t="shared" si="127"/>
        <v>14</v>
      </c>
      <c r="F98" s="47">
        <f t="shared" si="127"/>
        <v>22</v>
      </c>
      <c r="G98" s="47">
        <f t="shared" si="127"/>
        <v>30</v>
      </c>
      <c r="H98" s="47">
        <f t="shared" si="127"/>
        <v>38</v>
      </c>
      <c r="I98" s="47">
        <f t="shared" si="127"/>
        <v>44</v>
      </c>
      <c r="J98" s="47">
        <f t="shared" si="127"/>
        <v>49</v>
      </c>
      <c r="K98" s="47">
        <f t="shared" si="127"/>
        <v>53</v>
      </c>
      <c r="L98" s="47">
        <f t="shared" si="127"/>
        <v>54</v>
      </c>
      <c r="M98" s="47">
        <f t="shared" si="127"/>
        <v>57</v>
      </c>
      <c r="N98" s="47">
        <f t="shared" si="127"/>
        <v>60</v>
      </c>
      <c r="O98" s="47">
        <f t="shared" si="127"/>
        <v>63</v>
      </c>
      <c r="P98" s="47">
        <f t="shared" si="127"/>
        <v>67</v>
      </c>
      <c r="Q98" s="47">
        <f t="shared" si="127"/>
        <v>74</v>
      </c>
      <c r="R98" s="47">
        <f t="shared" si="127"/>
        <v>85</v>
      </c>
      <c r="S98" s="47">
        <f t="shared" si="127"/>
        <v>98</v>
      </c>
      <c r="T98" s="47">
        <f t="shared" si="127"/>
        <v>108</v>
      </c>
      <c r="U98" s="47">
        <f t="shared" si="127"/>
        <v>120</v>
      </c>
      <c r="V98" s="47">
        <f t="shared" si="127"/>
        <v>126</v>
      </c>
      <c r="W98" s="47">
        <f t="shared" si="127"/>
        <v>130</v>
      </c>
      <c r="X98" s="47">
        <f t="shared" si="127"/>
        <v>132</v>
      </c>
      <c r="Y98" s="47">
        <f t="shared" si="127"/>
        <v>133</v>
      </c>
      <c r="Z98" s="47">
        <f t="shared" si="127"/>
        <v>134</v>
      </c>
      <c r="AA98" s="47">
        <f t="shared" si="127"/>
        <v>135</v>
      </c>
      <c r="AB98" s="47">
        <f t="shared" si="127"/>
        <v>136</v>
      </c>
      <c r="AC98" s="47">
        <f t="shared" si="127"/>
        <v>138</v>
      </c>
      <c r="AD98" s="47">
        <f t="shared" si="127"/>
        <v>141</v>
      </c>
      <c r="AE98" s="47">
        <f t="shared" si="127"/>
        <v>144</v>
      </c>
      <c r="AF98" s="47">
        <f t="shared" si="127"/>
        <v>146</v>
      </c>
      <c r="AG98" s="47">
        <f t="shared" si="127"/>
        <v>149</v>
      </c>
      <c r="AH98" s="47">
        <f t="shared" si="127"/>
        <v>151</v>
      </c>
      <c r="AI98" s="47">
        <f t="shared" ref="AI98:AZ98" si="128">AI192-$C192</f>
        <v>154</v>
      </c>
      <c r="AJ98" s="47">
        <f t="shared" si="128"/>
        <v>158</v>
      </c>
      <c r="AK98" s="47">
        <f t="shared" si="128"/>
        <v>159</v>
      </c>
      <c r="AL98" s="47">
        <f t="shared" si="128"/>
        <v>161</v>
      </c>
      <c r="AM98" s="47">
        <f t="shared" si="128"/>
        <v>162</v>
      </c>
      <c r="AN98" s="47">
        <f t="shared" si="128"/>
        <v>161</v>
      </c>
      <c r="AO98" s="47">
        <f t="shared" si="128"/>
        <v>163</v>
      </c>
      <c r="AP98" s="47">
        <f t="shared" si="128"/>
        <v>164</v>
      </c>
      <c r="AQ98" s="47">
        <f t="shared" si="128"/>
        <v>165</v>
      </c>
      <c r="AR98" s="47">
        <f t="shared" si="128"/>
        <v>167</v>
      </c>
      <c r="AS98" s="47">
        <f t="shared" si="128"/>
        <v>168</v>
      </c>
      <c r="AT98" s="47">
        <f t="shared" si="128"/>
        <v>170</v>
      </c>
      <c r="AU98" s="47">
        <f t="shared" si="128"/>
        <v>169</v>
      </c>
      <c r="AV98" s="47">
        <f t="shared" si="128"/>
        <v>170</v>
      </c>
      <c r="AW98" s="47">
        <f t="shared" si="128"/>
        <v>171</v>
      </c>
      <c r="AX98" s="47">
        <f t="shared" si="128"/>
        <v>171</v>
      </c>
      <c r="AY98" s="47">
        <f t="shared" si="128"/>
        <v>172</v>
      </c>
      <c r="AZ98" s="47">
        <f t="shared" si="128"/>
        <v>173</v>
      </c>
      <c r="BA98" s="47">
        <f t="shared" si="118"/>
        <v>5817</v>
      </c>
    </row>
    <row r="99" spans="1:57" s="47" customFormat="1">
      <c r="A99" s="70" t="s">
        <v>125</v>
      </c>
      <c r="B99" s="10" t="s">
        <v>38</v>
      </c>
      <c r="C99" s="47">
        <f t="shared" ref="C99:AH99" si="129">C193-$C193</f>
        <v>0</v>
      </c>
      <c r="D99" s="47">
        <f t="shared" si="129"/>
        <v>8</v>
      </c>
      <c r="E99" s="47">
        <f t="shared" si="129"/>
        <v>13</v>
      </c>
      <c r="F99" s="47">
        <f t="shared" si="129"/>
        <v>21</v>
      </c>
      <c r="G99" s="47">
        <f t="shared" si="129"/>
        <v>29</v>
      </c>
      <c r="H99" s="47">
        <f t="shared" si="129"/>
        <v>36</v>
      </c>
      <c r="I99" s="47">
        <f t="shared" si="129"/>
        <v>42</v>
      </c>
      <c r="J99" s="47">
        <f t="shared" si="129"/>
        <v>47</v>
      </c>
      <c r="K99" s="47">
        <f t="shared" si="129"/>
        <v>50</v>
      </c>
      <c r="L99" s="47">
        <f t="shared" si="129"/>
        <v>51</v>
      </c>
      <c r="M99" s="47">
        <f t="shared" si="129"/>
        <v>52</v>
      </c>
      <c r="N99" s="47">
        <f t="shared" si="129"/>
        <v>54</v>
      </c>
      <c r="O99" s="47">
        <f t="shared" si="129"/>
        <v>55</v>
      </c>
      <c r="P99" s="47">
        <f t="shared" si="129"/>
        <v>56</v>
      </c>
      <c r="Q99" s="47">
        <f t="shared" si="129"/>
        <v>57</v>
      </c>
      <c r="R99" s="47">
        <f t="shared" si="129"/>
        <v>59</v>
      </c>
      <c r="S99" s="47">
        <f t="shared" si="129"/>
        <v>63</v>
      </c>
      <c r="T99" s="47">
        <f t="shared" si="129"/>
        <v>66</v>
      </c>
      <c r="U99" s="47">
        <f t="shared" si="129"/>
        <v>74</v>
      </c>
      <c r="V99" s="47">
        <f t="shared" si="129"/>
        <v>76</v>
      </c>
      <c r="W99" s="47">
        <f t="shared" si="129"/>
        <v>79</v>
      </c>
      <c r="X99" s="47">
        <f t="shared" si="129"/>
        <v>81</v>
      </c>
      <c r="Y99" s="47">
        <f t="shared" si="129"/>
        <v>83</v>
      </c>
      <c r="Z99" s="47">
        <f t="shared" si="129"/>
        <v>85</v>
      </c>
      <c r="AA99" s="47">
        <f t="shared" si="129"/>
        <v>88</v>
      </c>
      <c r="AB99" s="47">
        <f t="shared" si="129"/>
        <v>92</v>
      </c>
      <c r="AC99" s="47">
        <f t="shared" si="129"/>
        <v>96</v>
      </c>
      <c r="AD99" s="47">
        <f t="shared" si="129"/>
        <v>98</v>
      </c>
      <c r="AE99" s="47">
        <f t="shared" si="129"/>
        <v>101</v>
      </c>
      <c r="AF99" s="47">
        <f t="shared" si="129"/>
        <v>104</v>
      </c>
      <c r="AG99" s="47">
        <f t="shared" si="129"/>
        <v>109</v>
      </c>
      <c r="AH99" s="47">
        <f t="shared" si="129"/>
        <v>114</v>
      </c>
      <c r="AI99" s="47">
        <f t="shared" ref="AI99:AZ99" si="130">AI193-$C193</f>
        <v>118</v>
      </c>
      <c r="AJ99" s="47">
        <f t="shared" si="130"/>
        <v>120</v>
      </c>
      <c r="AK99" s="47">
        <f t="shared" si="130"/>
        <v>122</v>
      </c>
      <c r="AL99" s="47">
        <f t="shared" si="130"/>
        <v>124</v>
      </c>
      <c r="AM99" s="47">
        <f t="shared" si="130"/>
        <v>126</v>
      </c>
      <c r="AN99" s="47">
        <f t="shared" si="130"/>
        <v>126</v>
      </c>
      <c r="AO99" s="47">
        <f t="shared" si="130"/>
        <v>128</v>
      </c>
      <c r="AP99" s="47">
        <f t="shared" si="130"/>
        <v>130</v>
      </c>
      <c r="AQ99" s="47">
        <f t="shared" si="130"/>
        <v>131</v>
      </c>
      <c r="AR99" s="47">
        <f t="shared" si="130"/>
        <v>133</v>
      </c>
      <c r="AS99" s="47">
        <f t="shared" si="130"/>
        <v>134</v>
      </c>
      <c r="AT99" s="47">
        <f t="shared" si="130"/>
        <v>137</v>
      </c>
      <c r="AU99" s="47">
        <f t="shared" si="130"/>
        <v>137</v>
      </c>
      <c r="AV99" s="47">
        <f t="shared" si="130"/>
        <v>138</v>
      </c>
      <c r="AW99" s="47">
        <f t="shared" si="130"/>
        <v>140</v>
      </c>
      <c r="AX99" s="47">
        <f t="shared" si="130"/>
        <v>143</v>
      </c>
      <c r="AY99" s="47">
        <f t="shared" si="130"/>
        <v>147</v>
      </c>
      <c r="AZ99" s="47">
        <f t="shared" si="130"/>
        <v>150</v>
      </c>
      <c r="BA99" s="47">
        <f t="shared" si="118"/>
        <v>4423</v>
      </c>
    </row>
    <row r="100" spans="1:57" s="47" customFormat="1">
      <c r="A100" s="57"/>
    </row>
    <row r="101" spans="1:57" s="47" customFormat="1">
      <c r="A101" s="57"/>
      <c r="B101" s="9" t="s">
        <v>102</v>
      </c>
      <c r="C101" s="23">
        <v>2013</v>
      </c>
      <c r="D101" s="23">
        <v>2014</v>
      </c>
      <c r="E101" s="23">
        <v>2015</v>
      </c>
      <c r="F101" s="23">
        <v>2016</v>
      </c>
      <c r="G101" s="23">
        <v>2017</v>
      </c>
      <c r="H101" s="23">
        <v>2018</v>
      </c>
      <c r="I101" s="23">
        <v>2019</v>
      </c>
      <c r="J101" s="23">
        <v>2020</v>
      </c>
      <c r="K101" s="23">
        <v>2021</v>
      </c>
      <c r="L101" s="23">
        <v>2022</v>
      </c>
      <c r="M101" s="23">
        <v>2023</v>
      </c>
      <c r="N101" s="23">
        <v>2024</v>
      </c>
      <c r="O101" s="23">
        <v>2025</v>
      </c>
      <c r="P101" s="23">
        <v>2026</v>
      </c>
      <c r="Q101" s="23">
        <v>2027</v>
      </c>
      <c r="R101" s="23">
        <v>2028</v>
      </c>
      <c r="S101" s="23">
        <v>2029</v>
      </c>
      <c r="T101" s="23">
        <v>2030</v>
      </c>
      <c r="U101" s="23">
        <v>2031</v>
      </c>
      <c r="V101" s="23">
        <v>2032</v>
      </c>
      <c r="W101" s="23">
        <v>2033</v>
      </c>
      <c r="X101" s="23">
        <v>2034</v>
      </c>
      <c r="Y101" s="23">
        <v>2035</v>
      </c>
      <c r="Z101" s="23">
        <v>2036</v>
      </c>
      <c r="AA101" s="23">
        <v>2037</v>
      </c>
      <c r="AB101" s="11">
        <v>2038</v>
      </c>
      <c r="AC101" s="11">
        <v>2039</v>
      </c>
      <c r="AD101" s="11">
        <v>2040</v>
      </c>
      <c r="AE101" s="11">
        <v>2041</v>
      </c>
      <c r="AF101" s="11">
        <v>2042</v>
      </c>
      <c r="AG101" s="11">
        <v>2043</v>
      </c>
      <c r="AH101" s="11">
        <v>2044</v>
      </c>
      <c r="AI101" s="11">
        <v>2045</v>
      </c>
      <c r="AJ101" s="11">
        <v>2046</v>
      </c>
      <c r="AK101" s="11">
        <v>2047</v>
      </c>
      <c r="AL101" s="11">
        <v>2048</v>
      </c>
      <c r="AM101" s="11">
        <v>2049</v>
      </c>
      <c r="AN101" s="11">
        <v>2050</v>
      </c>
      <c r="AO101" s="11">
        <v>2051</v>
      </c>
      <c r="AP101" s="11">
        <v>2052</v>
      </c>
      <c r="AQ101" s="11">
        <v>2053</v>
      </c>
      <c r="AR101" s="11">
        <v>2054</v>
      </c>
      <c r="AS101" s="11">
        <v>2055</v>
      </c>
      <c r="AT101" s="11">
        <v>2056</v>
      </c>
      <c r="AU101" s="11">
        <v>2057</v>
      </c>
      <c r="AV101" s="11">
        <v>2058</v>
      </c>
      <c r="AW101" s="11">
        <v>2059</v>
      </c>
      <c r="AX101" s="11">
        <v>2060</v>
      </c>
      <c r="AY101" s="11">
        <v>2061</v>
      </c>
      <c r="AZ101" s="11">
        <v>2062</v>
      </c>
    </row>
    <row r="102" spans="1:57" s="47" customFormat="1">
      <c r="A102" s="70" t="s">
        <v>88</v>
      </c>
      <c r="B102" s="9" t="s">
        <v>40</v>
      </c>
      <c r="C102" s="47">
        <f t="shared" ref="C102:AH102" si="131">C206-$C206</f>
        <v>0</v>
      </c>
      <c r="D102" s="47">
        <f t="shared" si="131"/>
        <v>66</v>
      </c>
      <c r="E102" s="47">
        <f t="shared" si="131"/>
        <v>245</v>
      </c>
      <c r="F102" s="47">
        <f t="shared" si="131"/>
        <v>368</v>
      </c>
      <c r="G102" s="47">
        <f t="shared" si="131"/>
        <v>473</v>
      </c>
      <c r="H102" s="47">
        <f t="shared" si="131"/>
        <v>605</v>
      </c>
      <c r="I102" s="47">
        <f t="shared" si="131"/>
        <v>780</v>
      </c>
      <c r="J102" s="47">
        <f t="shared" si="131"/>
        <v>783</v>
      </c>
      <c r="K102" s="47">
        <f t="shared" si="131"/>
        <v>803</v>
      </c>
      <c r="L102" s="47">
        <f t="shared" si="131"/>
        <v>829</v>
      </c>
      <c r="M102" s="47">
        <f t="shared" si="131"/>
        <v>893</v>
      </c>
      <c r="N102" s="47">
        <f t="shared" si="131"/>
        <v>946</v>
      </c>
      <c r="O102" s="47">
        <f t="shared" si="131"/>
        <v>984</v>
      </c>
      <c r="P102" s="47">
        <f t="shared" si="131"/>
        <v>1012</v>
      </c>
      <c r="Q102" s="47">
        <f t="shared" si="131"/>
        <v>1023</v>
      </c>
      <c r="R102" s="47">
        <f t="shared" si="131"/>
        <v>1045</v>
      </c>
      <c r="S102" s="47">
        <f t="shared" si="131"/>
        <v>1097</v>
      </c>
      <c r="T102" s="47">
        <f t="shared" si="131"/>
        <v>1126</v>
      </c>
      <c r="U102" s="47">
        <f t="shared" si="131"/>
        <v>1197</v>
      </c>
      <c r="V102" s="47">
        <f t="shared" si="131"/>
        <v>1308</v>
      </c>
      <c r="W102" s="47">
        <f t="shared" si="131"/>
        <v>1276</v>
      </c>
      <c r="X102" s="47">
        <f t="shared" si="131"/>
        <v>1329</v>
      </c>
      <c r="Y102" s="47">
        <f t="shared" si="131"/>
        <v>1499</v>
      </c>
      <c r="Z102" s="47">
        <f t="shared" si="131"/>
        <v>1564</v>
      </c>
      <c r="AA102" s="47">
        <f t="shared" si="131"/>
        <v>1612</v>
      </c>
      <c r="AB102" s="47">
        <f t="shared" si="131"/>
        <v>1810</v>
      </c>
      <c r="AC102" s="47">
        <f t="shared" si="131"/>
        <v>1891</v>
      </c>
      <c r="AD102" s="47">
        <f t="shared" si="131"/>
        <v>1953</v>
      </c>
      <c r="AE102" s="47">
        <f t="shared" si="131"/>
        <v>2177</v>
      </c>
      <c r="AF102" s="47">
        <f t="shared" si="131"/>
        <v>2303</v>
      </c>
      <c r="AG102" s="47">
        <f t="shared" si="131"/>
        <v>2460</v>
      </c>
      <c r="AH102" s="47">
        <f t="shared" si="131"/>
        <v>2530</v>
      </c>
      <c r="AI102" s="47">
        <f t="shared" ref="AI102:AZ102" si="132">AI206-$C206</f>
        <v>2742</v>
      </c>
      <c r="AJ102" s="47">
        <f t="shared" si="132"/>
        <v>2907</v>
      </c>
      <c r="AK102" s="47">
        <f t="shared" si="132"/>
        <v>3056</v>
      </c>
      <c r="AL102" s="47">
        <f t="shared" si="132"/>
        <v>3154</v>
      </c>
      <c r="AM102" s="47">
        <f t="shared" si="132"/>
        <v>3183</v>
      </c>
      <c r="AN102" s="47">
        <f t="shared" si="132"/>
        <v>3239</v>
      </c>
      <c r="AO102" s="47">
        <f t="shared" si="132"/>
        <v>3373</v>
      </c>
      <c r="AP102" s="47">
        <f t="shared" si="132"/>
        <v>3449</v>
      </c>
      <c r="AQ102" s="47">
        <f t="shared" si="132"/>
        <v>3542</v>
      </c>
      <c r="AR102" s="47">
        <f t="shared" si="132"/>
        <v>3681</v>
      </c>
      <c r="AS102" s="47">
        <f t="shared" si="132"/>
        <v>3750</v>
      </c>
      <c r="AT102" s="47">
        <f t="shared" si="132"/>
        <v>3835</v>
      </c>
      <c r="AU102" s="47">
        <f t="shared" si="132"/>
        <v>3916</v>
      </c>
      <c r="AV102" s="47">
        <f t="shared" si="132"/>
        <v>3967</v>
      </c>
      <c r="AW102" s="47">
        <f t="shared" si="132"/>
        <v>4062</v>
      </c>
      <c r="AX102" s="47">
        <f t="shared" si="132"/>
        <v>4152</v>
      </c>
      <c r="AY102" s="47">
        <f t="shared" si="132"/>
        <v>4243</v>
      </c>
      <c r="AZ102" s="47">
        <f t="shared" si="132"/>
        <v>4391</v>
      </c>
      <c r="BA102" s="47">
        <f>SUM(C102:AZ102)</f>
        <v>102629</v>
      </c>
      <c r="BC102" s="47" t="s">
        <v>170</v>
      </c>
    </row>
    <row r="103" spans="1:57" s="47" customFormat="1">
      <c r="A103" s="70" t="s">
        <v>119</v>
      </c>
      <c r="B103" s="47" t="s">
        <v>40</v>
      </c>
      <c r="C103" s="47">
        <f t="shared" ref="C103:AH103" si="133">C207-$C207</f>
        <v>0</v>
      </c>
      <c r="D103" s="47">
        <f t="shared" si="133"/>
        <v>66</v>
      </c>
      <c r="E103" s="47">
        <f t="shared" si="133"/>
        <v>140</v>
      </c>
      <c r="F103" s="47">
        <f t="shared" si="133"/>
        <v>228</v>
      </c>
      <c r="G103" s="47">
        <f t="shared" si="133"/>
        <v>326</v>
      </c>
      <c r="H103" s="47">
        <f t="shared" si="133"/>
        <v>477</v>
      </c>
      <c r="I103" s="47">
        <f t="shared" si="133"/>
        <v>653</v>
      </c>
      <c r="J103" s="47">
        <f t="shared" si="133"/>
        <v>658</v>
      </c>
      <c r="K103" s="47">
        <f t="shared" si="133"/>
        <v>682</v>
      </c>
      <c r="L103" s="47">
        <f t="shared" si="133"/>
        <v>711</v>
      </c>
      <c r="M103" s="47">
        <f t="shared" si="133"/>
        <v>769</v>
      </c>
      <c r="N103" s="47">
        <f t="shared" si="133"/>
        <v>1108</v>
      </c>
      <c r="O103" s="47">
        <f t="shared" si="133"/>
        <v>1272</v>
      </c>
      <c r="P103" s="47">
        <f t="shared" si="133"/>
        <v>1277</v>
      </c>
      <c r="Q103" s="47">
        <f t="shared" si="133"/>
        <v>1281</v>
      </c>
      <c r="R103" s="47">
        <f t="shared" si="133"/>
        <v>1289</v>
      </c>
      <c r="S103" s="47">
        <f t="shared" si="133"/>
        <v>1292</v>
      </c>
      <c r="T103" s="47">
        <f t="shared" si="133"/>
        <v>1329</v>
      </c>
      <c r="U103" s="47">
        <f t="shared" si="133"/>
        <v>1421</v>
      </c>
      <c r="V103" s="47">
        <f t="shared" si="133"/>
        <v>1422</v>
      </c>
      <c r="W103" s="47">
        <f t="shared" si="133"/>
        <v>1447</v>
      </c>
      <c r="X103" s="47">
        <f t="shared" si="133"/>
        <v>1493</v>
      </c>
      <c r="Y103" s="47">
        <f t="shared" si="133"/>
        <v>1740</v>
      </c>
      <c r="Z103" s="47">
        <f t="shared" si="133"/>
        <v>1806</v>
      </c>
      <c r="AA103" s="47">
        <f t="shared" si="133"/>
        <v>1862</v>
      </c>
      <c r="AB103" s="47">
        <f t="shared" si="133"/>
        <v>1908</v>
      </c>
      <c r="AC103" s="47">
        <f t="shared" si="133"/>
        <v>2100</v>
      </c>
      <c r="AD103" s="47">
        <f t="shared" si="133"/>
        <v>2186</v>
      </c>
      <c r="AE103" s="47">
        <f t="shared" si="133"/>
        <v>2267</v>
      </c>
      <c r="AF103" s="47">
        <f t="shared" si="133"/>
        <v>2490</v>
      </c>
      <c r="AG103" s="47">
        <f t="shared" si="133"/>
        <v>2653</v>
      </c>
      <c r="AH103" s="47">
        <f t="shared" si="133"/>
        <v>2734</v>
      </c>
      <c r="AI103" s="47">
        <f t="shared" ref="AI103:AZ103" si="134">AI207-$C207</f>
        <v>2771</v>
      </c>
      <c r="AJ103" s="47">
        <f t="shared" si="134"/>
        <v>3037</v>
      </c>
      <c r="AK103" s="47">
        <f t="shared" si="134"/>
        <v>3182</v>
      </c>
      <c r="AL103" s="47">
        <f t="shared" si="134"/>
        <v>3240</v>
      </c>
      <c r="AM103" s="47">
        <f t="shared" si="134"/>
        <v>3270</v>
      </c>
      <c r="AN103" s="47">
        <f t="shared" si="134"/>
        <v>3323</v>
      </c>
      <c r="AO103" s="47">
        <f t="shared" si="134"/>
        <v>3450</v>
      </c>
      <c r="AP103" s="47">
        <f t="shared" si="134"/>
        <v>3515</v>
      </c>
      <c r="AQ103" s="47">
        <f t="shared" si="134"/>
        <v>3543</v>
      </c>
      <c r="AR103" s="47">
        <f t="shared" si="134"/>
        <v>3620</v>
      </c>
      <c r="AS103" s="47">
        <f t="shared" si="134"/>
        <v>3664</v>
      </c>
      <c r="AT103" s="47">
        <f t="shared" si="134"/>
        <v>3718</v>
      </c>
      <c r="AU103" s="47">
        <f t="shared" si="134"/>
        <v>3771</v>
      </c>
      <c r="AV103" s="47">
        <f t="shared" si="134"/>
        <v>3817</v>
      </c>
      <c r="AW103" s="47">
        <f t="shared" si="134"/>
        <v>3875</v>
      </c>
      <c r="AX103" s="47">
        <f t="shared" si="134"/>
        <v>3976</v>
      </c>
      <c r="AY103" s="47">
        <f t="shared" si="134"/>
        <v>4055</v>
      </c>
      <c r="AZ103" s="47">
        <f t="shared" si="134"/>
        <v>4118</v>
      </c>
      <c r="BA103" s="47">
        <f t="shared" ref="BA103:BA109" si="135">SUM(C103:AZ103)</f>
        <v>105032</v>
      </c>
    </row>
    <row r="104" spans="1:57" s="47" customFormat="1">
      <c r="A104" s="70" t="s">
        <v>120</v>
      </c>
      <c r="B104" s="9" t="s">
        <v>40</v>
      </c>
      <c r="C104" s="47">
        <f t="shared" ref="C104:AH104" si="136">C208-$C208</f>
        <v>0</v>
      </c>
      <c r="D104" s="47">
        <f t="shared" si="136"/>
        <v>67</v>
      </c>
      <c r="E104" s="47">
        <f t="shared" si="136"/>
        <v>221</v>
      </c>
      <c r="F104" s="47">
        <f t="shared" si="136"/>
        <v>326</v>
      </c>
      <c r="G104" s="47">
        <f t="shared" si="136"/>
        <v>427</v>
      </c>
      <c r="H104" s="47">
        <f t="shared" si="136"/>
        <v>556</v>
      </c>
      <c r="I104" s="47">
        <f t="shared" si="136"/>
        <v>737</v>
      </c>
      <c r="J104" s="47">
        <f t="shared" si="136"/>
        <v>740</v>
      </c>
      <c r="K104" s="47">
        <f t="shared" si="136"/>
        <v>752</v>
      </c>
      <c r="L104" s="47">
        <f t="shared" si="136"/>
        <v>786</v>
      </c>
      <c r="M104" s="47">
        <f t="shared" si="136"/>
        <v>853</v>
      </c>
      <c r="N104" s="47">
        <f t="shared" si="136"/>
        <v>910</v>
      </c>
      <c r="O104" s="47">
        <f t="shared" si="136"/>
        <v>947</v>
      </c>
      <c r="P104" s="47">
        <f t="shared" si="136"/>
        <v>937</v>
      </c>
      <c r="Q104" s="47">
        <f t="shared" si="136"/>
        <v>1076</v>
      </c>
      <c r="R104" s="47">
        <f t="shared" si="136"/>
        <v>1405</v>
      </c>
      <c r="S104" s="47">
        <f t="shared" si="136"/>
        <v>1636</v>
      </c>
      <c r="T104" s="47">
        <f t="shared" si="136"/>
        <v>1645</v>
      </c>
      <c r="U104" s="47">
        <f t="shared" si="136"/>
        <v>1710</v>
      </c>
      <c r="V104" s="47">
        <f t="shared" si="136"/>
        <v>1695</v>
      </c>
      <c r="W104" s="47">
        <f t="shared" si="136"/>
        <v>1634</v>
      </c>
      <c r="X104" s="47">
        <f t="shared" si="136"/>
        <v>1663</v>
      </c>
      <c r="Y104" s="47">
        <f t="shared" si="136"/>
        <v>1745</v>
      </c>
      <c r="Z104" s="47">
        <f t="shared" si="136"/>
        <v>1786</v>
      </c>
      <c r="AA104" s="47">
        <f t="shared" si="136"/>
        <v>1823</v>
      </c>
      <c r="AB104" s="47">
        <f t="shared" si="136"/>
        <v>1886</v>
      </c>
      <c r="AC104" s="47">
        <f t="shared" si="136"/>
        <v>1974</v>
      </c>
      <c r="AD104" s="47">
        <f t="shared" si="136"/>
        <v>2037</v>
      </c>
      <c r="AE104" s="47">
        <f t="shared" si="136"/>
        <v>2120</v>
      </c>
      <c r="AF104" s="47">
        <f t="shared" si="136"/>
        <v>2239</v>
      </c>
      <c r="AG104" s="47">
        <f t="shared" si="136"/>
        <v>2370</v>
      </c>
      <c r="AH104" s="47">
        <f t="shared" si="136"/>
        <v>2483</v>
      </c>
      <c r="AI104" s="47">
        <f t="shared" ref="AI104:AZ104" si="137">AI208-$C208</f>
        <v>2558</v>
      </c>
      <c r="AJ104" s="47">
        <f t="shared" si="137"/>
        <v>2730</v>
      </c>
      <c r="AK104" s="47">
        <f t="shared" si="137"/>
        <v>2856</v>
      </c>
      <c r="AL104" s="47">
        <f t="shared" si="137"/>
        <v>2914</v>
      </c>
      <c r="AM104" s="47">
        <f t="shared" si="137"/>
        <v>2936</v>
      </c>
      <c r="AN104" s="47">
        <f t="shared" si="137"/>
        <v>2987</v>
      </c>
      <c r="AO104" s="47">
        <f t="shared" si="137"/>
        <v>3109</v>
      </c>
      <c r="AP104" s="47">
        <f t="shared" si="137"/>
        <v>3169</v>
      </c>
      <c r="AQ104" s="47">
        <f t="shared" si="137"/>
        <v>3248</v>
      </c>
      <c r="AR104" s="47">
        <f t="shared" si="137"/>
        <v>3376</v>
      </c>
      <c r="AS104" s="47">
        <f t="shared" si="137"/>
        <v>3432</v>
      </c>
      <c r="AT104" s="47">
        <f t="shared" si="137"/>
        <v>3475</v>
      </c>
      <c r="AU104" s="47">
        <f t="shared" si="137"/>
        <v>3533</v>
      </c>
      <c r="AV104" s="47">
        <f t="shared" si="137"/>
        <v>3570</v>
      </c>
      <c r="AW104" s="47">
        <f t="shared" si="137"/>
        <v>3624</v>
      </c>
      <c r="AX104" s="47">
        <f t="shared" si="137"/>
        <v>3689</v>
      </c>
      <c r="AY104" s="47">
        <f t="shared" si="137"/>
        <v>3752</v>
      </c>
      <c r="AZ104" s="47">
        <f t="shared" si="137"/>
        <v>3816</v>
      </c>
      <c r="BA104" s="47">
        <f t="shared" si="135"/>
        <v>99960</v>
      </c>
      <c r="BC104" s="47">
        <f>AVERAGE(BA102:BA109)</f>
        <v>105022.75</v>
      </c>
      <c r="BD104" s="47" t="s">
        <v>233</v>
      </c>
    </row>
    <row r="105" spans="1:57" s="47" customFormat="1">
      <c r="A105" s="70" t="s">
        <v>121</v>
      </c>
      <c r="B105" s="9" t="s">
        <v>40</v>
      </c>
      <c r="C105" s="47">
        <f t="shared" ref="C105:AH105" si="138">C209-$C209</f>
        <v>0</v>
      </c>
      <c r="D105" s="47">
        <f t="shared" si="138"/>
        <v>66</v>
      </c>
      <c r="E105" s="47">
        <f t="shared" si="138"/>
        <v>163</v>
      </c>
      <c r="F105" s="47">
        <f t="shared" si="138"/>
        <v>259</v>
      </c>
      <c r="G105" s="47">
        <f t="shared" si="138"/>
        <v>363</v>
      </c>
      <c r="H105" s="47">
        <f t="shared" si="138"/>
        <v>502</v>
      </c>
      <c r="I105" s="47">
        <f t="shared" si="138"/>
        <v>680</v>
      </c>
      <c r="J105" s="47">
        <f t="shared" si="138"/>
        <v>724</v>
      </c>
      <c r="K105" s="47">
        <f t="shared" si="138"/>
        <v>1008</v>
      </c>
      <c r="L105" s="47">
        <f t="shared" si="138"/>
        <v>1155</v>
      </c>
      <c r="M105" s="47">
        <f t="shared" si="138"/>
        <v>1173</v>
      </c>
      <c r="N105" s="47">
        <f t="shared" si="138"/>
        <v>1206</v>
      </c>
      <c r="O105" s="47">
        <f t="shared" si="138"/>
        <v>1265</v>
      </c>
      <c r="P105" s="47">
        <f t="shared" si="138"/>
        <v>1273</v>
      </c>
      <c r="Q105" s="47">
        <f t="shared" si="138"/>
        <v>1278</v>
      </c>
      <c r="R105" s="47">
        <f t="shared" si="138"/>
        <v>1291</v>
      </c>
      <c r="S105" s="47">
        <f t="shared" si="138"/>
        <v>1298</v>
      </c>
      <c r="T105" s="47">
        <f t="shared" si="138"/>
        <v>1352</v>
      </c>
      <c r="U105" s="47">
        <f t="shared" si="138"/>
        <v>1442</v>
      </c>
      <c r="V105" s="47">
        <f t="shared" si="138"/>
        <v>1427</v>
      </c>
      <c r="W105" s="47">
        <f t="shared" si="138"/>
        <v>1538</v>
      </c>
      <c r="X105" s="47">
        <f t="shared" si="138"/>
        <v>1597</v>
      </c>
      <c r="Y105" s="47">
        <f t="shared" si="138"/>
        <v>1711</v>
      </c>
      <c r="Z105" s="47">
        <f t="shared" si="138"/>
        <v>1742</v>
      </c>
      <c r="AA105" s="47">
        <f t="shared" si="138"/>
        <v>1793</v>
      </c>
      <c r="AB105" s="47">
        <f t="shared" si="138"/>
        <v>1845</v>
      </c>
      <c r="AC105" s="47">
        <f t="shared" si="138"/>
        <v>2048</v>
      </c>
      <c r="AD105" s="47">
        <f t="shared" si="138"/>
        <v>2136</v>
      </c>
      <c r="AE105" s="47">
        <f t="shared" si="138"/>
        <v>2220</v>
      </c>
      <c r="AF105" s="47">
        <f t="shared" si="138"/>
        <v>2448</v>
      </c>
      <c r="AG105" s="47">
        <f t="shared" si="138"/>
        <v>2610</v>
      </c>
      <c r="AH105" s="47">
        <f t="shared" si="138"/>
        <v>2692</v>
      </c>
      <c r="AI105" s="47">
        <f t="shared" ref="AI105:AZ105" si="139">AI209-$C209</f>
        <v>2734</v>
      </c>
      <c r="AJ105" s="47">
        <f t="shared" si="139"/>
        <v>3026</v>
      </c>
      <c r="AK105" s="47">
        <f t="shared" si="139"/>
        <v>3127</v>
      </c>
      <c r="AL105" s="47">
        <f t="shared" si="139"/>
        <v>3207</v>
      </c>
      <c r="AM105" s="47">
        <f t="shared" si="139"/>
        <v>3241</v>
      </c>
      <c r="AN105" s="47">
        <f t="shared" si="139"/>
        <v>3294</v>
      </c>
      <c r="AO105" s="47">
        <f t="shared" si="139"/>
        <v>3417</v>
      </c>
      <c r="AP105" s="47">
        <f t="shared" si="139"/>
        <v>3475</v>
      </c>
      <c r="AQ105" s="47">
        <f t="shared" si="139"/>
        <v>3530</v>
      </c>
      <c r="AR105" s="47">
        <f t="shared" si="139"/>
        <v>3647</v>
      </c>
      <c r="AS105" s="47">
        <f t="shared" si="139"/>
        <v>3738</v>
      </c>
      <c r="AT105" s="47">
        <f t="shared" si="139"/>
        <v>3797</v>
      </c>
      <c r="AU105" s="47">
        <f t="shared" si="139"/>
        <v>3880</v>
      </c>
      <c r="AV105" s="47">
        <f t="shared" si="139"/>
        <v>3908</v>
      </c>
      <c r="AW105" s="47">
        <f t="shared" si="139"/>
        <v>3971</v>
      </c>
      <c r="AX105" s="47">
        <f t="shared" si="139"/>
        <v>4072</v>
      </c>
      <c r="AY105" s="47">
        <f t="shared" si="139"/>
        <v>4157</v>
      </c>
      <c r="AZ105" s="47">
        <f t="shared" si="139"/>
        <v>4230</v>
      </c>
      <c r="BA105" s="47">
        <f t="shared" si="135"/>
        <v>106756</v>
      </c>
      <c r="BC105" s="47">
        <f>STDEV(BA102:BA109)</f>
        <v>2617.1327686174859</v>
      </c>
      <c r="BD105" s="47" t="s">
        <v>232</v>
      </c>
    </row>
    <row r="106" spans="1:57" s="47" customFormat="1">
      <c r="A106" s="70" t="s">
        <v>122</v>
      </c>
      <c r="B106" s="9" t="s">
        <v>40</v>
      </c>
      <c r="C106" s="47">
        <f t="shared" ref="C106:AH106" si="140">C210-$C210</f>
        <v>0</v>
      </c>
      <c r="D106" s="47">
        <f t="shared" si="140"/>
        <v>65</v>
      </c>
      <c r="E106" s="47">
        <f t="shared" si="140"/>
        <v>133</v>
      </c>
      <c r="F106" s="47">
        <f t="shared" si="140"/>
        <v>213</v>
      </c>
      <c r="G106" s="47">
        <f t="shared" si="140"/>
        <v>314</v>
      </c>
      <c r="H106" s="47">
        <f t="shared" si="140"/>
        <v>457</v>
      </c>
      <c r="I106" s="47">
        <f t="shared" si="140"/>
        <v>635</v>
      </c>
      <c r="J106" s="47">
        <f t="shared" si="140"/>
        <v>674</v>
      </c>
      <c r="K106" s="47">
        <f t="shared" si="140"/>
        <v>947</v>
      </c>
      <c r="L106" s="47">
        <f t="shared" si="140"/>
        <v>1106</v>
      </c>
      <c r="M106" s="47">
        <f t="shared" si="140"/>
        <v>1135</v>
      </c>
      <c r="N106" s="47">
        <f t="shared" si="140"/>
        <v>1177</v>
      </c>
      <c r="O106" s="47">
        <f t="shared" si="140"/>
        <v>1214</v>
      </c>
      <c r="P106" s="47">
        <f t="shared" si="140"/>
        <v>1353</v>
      </c>
      <c r="Q106" s="47">
        <f t="shared" si="140"/>
        <v>1669</v>
      </c>
      <c r="R106" s="47">
        <f t="shared" si="140"/>
        <v>1934</v>
      </c>
      <c r="S106" s="47">
        <f t="shared" si="140"/>
        <v>1937</v>
      </c>
      <c r="T106" s="47">
        <f t="shared" si="140"/>
        <v>1929</v>
      </c>
      <c r="U106" s="47">
        <f t="shared" si="140"/>
        <v>1995</v>
      </c>
      <c r="V106" s="47">
        <f t="shared" si="140"/>
        <v>1970</v>
      </c>
      <c r="W106" s="47">
        <f t="shared" si="140"/>
        <v>1953</v>
      </c>
      <c r="X106" s="47">
        <f t="shared" si="140"/>
        <v>1981</v>
      </c>
      <c r="Y106" s="47">
        <f t="shared" si="140"/>
        <v>2048</v>
      </c>
      <c r="Z106" s="47">
        <f t="shared" si="140"/>
        <v>2070</v>
      </c>
      <c r="AA106" s="47">
        <f t="shared" si="140"/>
        <v>2097</v>
      </c>
      <c r="AB106" s="47">
        <f t="shared" si="140"/>
        <v>2142</v>
      </c>
      <c r="AC106" s="47">
        <f t="shared" si="140"/>
        <v>2162</v>
      </c>
      <c r="AD106" s="47">
        <f t="shared" si="140"/>
        <v>2205</v>
      </c>
      <c r="AE106" s="47">
        <f t="shared" si="140"/>
        <v>2321</v>
      </c>
      <c r="AF106" s="47">
        <f t="shared" si="140"/>
        <v>2371</v>
      </c>
      <c r="AG106" s="47">
        <f t="shared" si="140"/>
        <v>2474</v>
      </c>
      <c r="AH106" s="47">
        <f t="shared" si="140"/>
        <v>2522</v>
      </c>
      <c r="AI106" s="47">
        <f t="shared" ref="AI106:AZ106" si="141">AI210-$C210</f>
        <v>2622</v>
      </c>
      <c r="AJ106" s="47">
        <f t="shared" si="141"/>
        <v>2716</v>
      </c>
      <c r="AK106" s="47">
        <f t="shared" si="141"/>
        <v>2868</v>
      </c>
      <c r="AL106" s="47">
        <f t="shared" si="141"/>
        <v>2917</v>
      </c>
      <c r="AM106" s="47">
        <f t="shared" si="141"/>
        <v>2944</v>
      </c>
      <c r="AN106" s="47">
        <f t="shared" si="141"/>
        <v>2985</v>
      </c>
      <c r="AO106" s="47">
        <f t="shared" si="141"/>
        <v>3092</v>
      </c>
      <c r="AP106" s="47">
        <f t="shared" si="141"/>
        <v>3141</v>
      </c>
      <c r="AQ106" s="47">
        <f t="shared" si="141"/>
        <v>3186</v>
      </c>
      <c r="AR106" s="47">
        <f t="shared" si="141"/>
        <v>3294</v>
      </c>
      <c r="AS106" s="47">
        <f t="shared" si="141"/>
        <v>3346</v>
      </c>
      <c r="AT106" s="47">
        <f t="shared" si="141"/>
        <v>3355</v>
      </c>
      <c r="AU106" s="47">
        <f t="shared" si="141"/>
        <v>3410</v>
      </c>
      <c r="AV106" s="47">
        <f t="shared" si="141"/>
        <v>3431</v>
      </c>
      <c r="AW106" s="47">
        <f t="shared" si="141"/>
        <v>3489</v>
      </c>
      <c r="AX106" s="47">
        <f t="shared" si="141"/>
        <v>3555</v>
      </c>
      <c r="AY106" s="47">
        <f t="shared" si="141"/>
        <v>3610</v>
      </c>
      <c r="AZ106" s="47">
        <f t="shared" si="141"/>
        <v>3660</v>
      </c>
      <c r="BA106" s="47">
        <f t="shared" si="135"/>
        <v>104824</v>
      </c>
    </row>
    <row r="107" spans="1:57" s="47" customFormat="1">
      <c r="A107" s="71" t="s">
        <v>145</v>
      </c>
      <c r="B107" s="9" t="s">
        <v>40</v>
      </c>
      <c r="C107" s="47">
        <f t="shared" ref="C107:AH107" si="142">C211-$C211</f>
        <v>0</v>
      </c>
      <c r="D107" s="47">
        <f t="shared" si="142"/>
        <v>66</v>
      </c>
      <c r="E107" s="47">
        <f t="shared" si="142"/>
        <v>135</v>
      </c>
      <c r="F107" s="47">
        <f t="shared" si="142"/>
        <v>214</v>
      </c>
      <c r="G107" s="47">
        <f t="shared" si="142"/>
        <v>315</v>
      </c>
      <c r="H107" s="47">
        <f t="shared" si="142"/>
        <v>458</v>
      </c>
      <c r="I107" s="47">
        <f t="shared" si="142"/>
        <v>634</v>
      </c>
      <c r="J107" s="47">
        <f t="shared" si="142"/>
        <v>672</v>
      </c>
      <c r="K107" s="47">
        <f t="shared" si="142"/>
        <v>1025</v>
      </c>
      <c r="L107" s="47">
        <f t="shared" si="142"/>
        <v>1196</v>
      </c>
      <c r="M107" s="47">
        <f t="shared" si="142"/>
        <v>1224</v>
      </c>
      <c r="N107" s="47">
        <f t="shared" si="142"/>
        <v>1261</v>
      </c>
      <c r="O107" s="47">
        <f t="shared" si="142"/>
        <v>1292</v>
      </c>
      <c r="P107" s="47">
        <f t="shared" si="142"/>
        <v>1442</v>
      </c>
      <c r="Q107" s="47">
        <f t="shared" si="142"/>
        <v>1765</v>
      </c>
      <c r="R107" s="47">
        <f t="shared" si="142"/>
        <v>2037</v>
      </c>
      <c r="S107" s="47">
        <f t="shared" si="142"/>
        <v>2038</v>
      </c>
      <c r="T107" s="47">
        <f t="shared" si="142"/>
        <v>2032</v>
      </c>
      <c r="U107" s="47">
        <f t="shared" si="142"/>
        <v>2093</v>
      </c>
      <c r="V107" s="47">
        <f t="shared" si="142"/>
        <v>2065</v>
      </c>
      <c r="W107" s="47">
        <f t="shared" si="142"/>
        <v>2046</v>
      </c>
      <c r="X107" s="47">
        <f t="shared" si="142"/>
        <v>2076</v>
      </c>
      <c r="Y107" s="47">
        <f t="shared" si="142"/>
        <v>2138</v>
      </c>
      <c r="Z107" s="47">
        <f t="shared" si="142"/>
        <v>2158</v>
      </c>
      <c r="AA107" s="47">
        <f t="shared" si="142"/>
        <v>2157</v>
      </c>
      <c r="AB107" s="47">
        <f t="shared" si="142"/>
        <v>2200</v>
      </c>
      <c r="AC107" s="47">
        <f t="shared" si="142"/>
        <v>2221</v>
      </c>
      <c r="AD107" s="47">
        <f t="shared" si="142"/>
        <v>2261</v>
      </c>
      <c r="AE107" s="47">
        <f t="shared" si="142"/>
        <v>2330</v>
      </c>
      <c r="AF107" s="47">
        <f t="shared" si="142"/>
        <v>2425</v>
      </c>
      <c r="AG107" s="47">
        <f t="shared" si="142"/>
        <v>2537</v>
      </c>
      <c r="AH107" s="47">
        <f t="shared" si="142"/>
        <v>2585</v>
      </c>
      <c r="AI107" s="47">
        <f t="shared" ref="AI107:AZ107" si="143">AI211-$C211</f>
        <v>2674</v>
      </c>
      <c r="AJ107" s="47">
        <f t="shared" si="143"/>
        <v>2775</v>
      </c>
      <c r="AK107" s="47">
        <f t="shared" si="143"/>
        <v>2925</v>
      </c>
      <c r="AL107" s="47">
        <f t="shared" si="143"/>
        <v>2972</v>
      </c>
      <c r="AM107" s="47">
        <f t="shared" si="143"/>
        <v>3000</v>
      </c>
      <c r="AN107" s="47">
        <f t="shared" si="143"/>
        <v>3039</v>
      </c>
      <c r="AO107" s="47">
        <f t="shared" si="143"/>
        <v>3154</v>
      </c>
      <c r="AP107" s="47">
        <f t="shared" si="143"/>
        <v>3208</v>
      </c>
      <c r="AQ107" s="47">
        <f t="shared" si="143"/>
        <v>3255</v>
      </c>
      <c r="AR107" s="47">
        <f t="shared" si="143"/>
        <v>3358</v>
      </c>
      <c r="AS107" s="47">
        <f t="shared" si="143"/>
        <v>3405</v>
      </c>
      <c r="AT107" s="47">
        <f t="shared" si="143"/>
        <v>3431</v>
      </c>
      <c r="AU107" s="47">
        <f t="shared" si="143"/>
        <v>3491</v>
      </c>
      <c r="AV107" s="47">
        <f t="shared" si="143"/>
        <v>3499</v>
      </c>
      <c r="AW107" s="47">
        <f t="shared" si="143"/>
        <v>3549</v>
      </c>
      <c r="AX107" s="47">
        <f t="shared" si="143"/>
        <v>3610</v>
      </c>
      <c r="AY107" s="47">
        <f t="shared" si="143"/>
        <v>3656</v>
      </c>
      <c r="AZ107" s="47">
        <f t="shared" si="143"/>
        <v>3710</v>
      </c>
      <c r="BA107" s="47">
        <f t="shared" si="135"/>
        <v>107809</v>
      </c>
    </row>
    <row r="108" spans="1:57" s="47" customFormat="1">
      <c r="A108" s="70" t="s">
        <v>124</v>
      </c>
      <c r="B108" s="9" t="s">
        <v>40</v>
      </c>
      <c r="C108" s="47">
        <f t="shared" ref="C108:AH108" si="144">C212-$C212</f>
        <v>0</v>
      </c>
      <c r="D108" s="47">
        <f t="shared" si="144"/>
        <v>66</v>
      </c>
      <c r="E108" s="47">
        <f t="shared" si="144"/>
        <v>135</v>
      </c>
      <c r="F108" s="47">
        <f t="shared" si="144"/>
        <v>214</v>
      </c>
      <c r="G108" s="47">
        <f t="shared" si="144"/>
        <v>315</v>
      </c>
      <c r="H108" s="47">
        <f t="shared" si="144"/>
        <v>450</v>
      </c>
      <c r="I108" s="47">
        <f t="shared" si="144"/>
        <v>624</v>
      </c>
      <c r="J108" s="47">
        <f t="shared" si="144"/>
        <v>660</v>
      </c>
      <c r="K108" s="47">
        <f t="shared" si="144"/>
        <v>1031</v>
      </c>
      <c r="L108" s="47">
        <f t="shared" si="144"/>
        <v>1197</v>
      </c>
      <c r="M108" s="47">
        <f t="shared" si="144"/>
        <v>1211</v>
      </c>
      <c r="N108" s="47">
        <f t="shared" si="144"/>
        <v>1248</v>
      </c>
      <c r="O108" s="47">
        <f t="shared" si="144"/>
        <v>1275</v>
      </c>
      <c r="P108" s="47">
        <f t="shared" si="144"/>
        <v>1271</v>
      </c>
      <c r="Q108" s="47">
        <f t="shared" si="144"/>
        <v>1277</v>
      </c>
      <c r="R108" s="47">
        <f t="shared" si="144"/>
        <v>1277</v>
      </c>
      <c r="S108" s="47">
        <f t="shared" si="144"/>
        <v>1286</v>
      </c>
      <c r="T108" s="47">
        <f t="shared" si="144"/>
        <v>1310</v>
      </c>
      <c r="U108" s="47">
        <f t="shared" si="144"/>
        <v>1404</v>
      </c>
      <c r="V108" s="47">
        <f t="shared" si="144"/>
        <v>1517</v>
      </c>
      <c r="W108" s="47">
        <f t="shared" si="144"/>
        <v>1854</v>
      </c>
      <c r="X108" s="47">
        <f t="shared" si="144"/>
        <v>2212</v>
      </c>
      <c r="Y108" s="47">
        <f t="shared" si="144"/>
        <v>2306</v>
      </c>
      <c r="Z108" s="47">
        <f t="shared" si="144"/>
        <v>2305</v>
      </c>
      <c r="AA108" s="47">
        <f t="shared" si="144"/>
        <v>2325</v>
      </c>
      <c r="AB108" s="47">
        <f t="shared" si="144"/>
        <v>2372</v>
      </c>
      <c r="AC108" s="47">
        <f t="shared" si="144"/>
        <v>2390</v>
      </c>
      <c r="AD108" s="47">
        <f t="shared" si="144"/>
        <v>2427</v>
      </c>
      <c r="AE108" s="47">
        <f t="shared" si="144"/>
        <v>2491</v>
      </c>
      <c r="AF108" s="47">
        <f t="shared" si="144"/>
        <v>2584</v>
      </c>
      <c r="AG108" s="47">
        <f t="shared" si="144"/>
        <v>2692</v>
      </c>
      <c r="AH108" s="47">
        <f t="shared" si="144"/>
        <v>2737</v>
      </c>
      <c r="AI108" s="47">
        <f t="shared" ref="AI108:AZ108" si="145">AI212-$C212</f>
        <v>2823</v>
      </c>
      <c r="AJ108" s="47">
        <f t="shared" si="145"/>
        <v>2923</v>
      </c>
      <c r="AK108" s="47">
        <f t="shared" si="145"/>
        <v>3066</v>
      </c>
      <c r="AL108" s="47">
        <f t="shared" si="145"/>
        <v>3103</v>
      </c>
      <c r="AM108" s="47">
        <f t="shared" si="145"/>
        <v>3125</v>
      </c>
      <c r="AN108" s="47">
        <f t="shared" si="145"/>
        <v>3165</v>
      </c>
      <c r="AO108" s="47">
        <f t="shared" si="145"/>
        <v>3265</v>
      </c>
      <c r="AP108" s="47">
        <f t="shared" si="145"/>
        <v>3315</v>
      </c>
      <c r="AQ108" s="47">
        <f t="shared" si="145"/>
        <v>3359</v>
      </c>
      <c r="AR108" s="47">
        <f t="shared" si="145"/>
        <v>3456</v>
      </c>
      <c r="AS108" s="47">
        <f t="shared" si="145"/>
        <v>3500</v>
      </c>
      <c r="AT108" s="47">
        <f t="shared" si="145"/>
        <v>3542</v>
      </c>
      <c r="AU108" s="47">
        <f t="shared" si="145"/>
        <v>3600</v>
      </c>
      <c r="AV108" s="47">
        <f t="shared" si="145"/>
        <v>3610</v>
      </c>
      <c r="AW108" s="47">
        <f t="shared" si="145"/>
        <v>3655</v>
      </c>
      <c r="AX108" s="47">
        <f t="shared" si="145"/>
        <v>3711</v>
      </c>
      <c r="AY108" s="47">
        <f t="shared" si="145"/>
        <v>3757</v>
      </c>
      <c r="AZ108" s="47">
        <f t="shared" si="145"/>
        <v>3815</v>
      </c>
      <c r="BA108" s="47">
        <f t="shared" si="135"/>
        <v>107253</v>
      </c>
    </row>
    <row r="109" spans="1:57" s="47" customFormat="1">
      <c r="A109" s="70" t="s">
        <v>125</v>
      </c>
      <c r="B109" s="9" t="s">
        <v>40</v>
      </c>
      <c r="C109" s="47">
        <f t="shared" ref="C109:AH109" si="146">C213-$C213</f>
        <v>0</v>
      </c>
      <c r="D109" s="47">
        <f t="shared" si="146"/>
        <v>66</v>
      </c>
      <c r="E109" s="47">
        <f t="shared" si="146"/>
        <v>164</v>
      </c>
      <c r="F109" s="47">
        <f t="shared" si="146"/>
        <v>259</v>
      </c>
      <c r="G109" s="47">
        <f t="shared" si="146"/>
        <v>363</v>
      </c>
      <c r="H109" s="47">
        <f t="shared" si="146"/>
        <v>502</v>
      </c>
      <c r="I109" s="47">
        <f t="shared" si="146"/>
        <v>678</v>
      </c>
      <c r="J109" s="47">
        <f t="shared" si="146"/>
        <v>718</v>
      </c>
      <c r="K109" s="47">
        <f t="shared" si="146"/>
        <v>1095</v>
      </c>
      <c r="L109" s="47">
        <f t="shared" si="146"/>
        <v>1263</v>
      </c>
      <c r="M109" s="47">
        <f t="shared" si="146"/>
        <v>1281</v>
      </c>
      <c r="N109" s="47">
        <f t="shared" si="146"/>
        <v>1316</v>
      </c>
      <c r="O109" s="47">
        <f t="shared" si="146"/>
        <v>1346</v>
      </c>
      <c r="P109" s="47">
        <f t="shared" si="146"/>
        <v>1351</v>
      </c>
      <c r="Q109" s="47">
        <f t="shared" si="146"/>
        <v>1363</v>
      </c>
      <c r="R109" s="47">
        <f t="shared" si="146"/>
        <v>1367</v>
      </c>
      <c r="S109" s="47">
        <f t="shared" si="146"/>
        <v>1378</v>
      </c>
      <c r="T109" s="47">
        <f t="shared" si="146"/>
        <v>1393</v>
      </c>
      <c r="U109" s="47">
        <f t="shared" si="146"/>
        <v>1480</v>
      </c>
      <c r="V109" s="47">
        <f t="shared" si="146"/>
        <v>1507</v>
      </c>
      <c r="W109" s="47">
        <f t="shared" si="146"/>
        <v>1540</v>
      </c>
      <c r="X109" s="47">
        <f t="shared" si="146"/>
        <v>1591</v>
      </c>
      <c r="Y109" s="47">
        <f t="shared" si="146"/>
        <v>1734</v>
      </c>
      <c r="Z109" s="47">
        <f t="shared" si="146"/>
        <v>1760</v>
      </c>
      <c r="AA109" s="47">
        <f t="shared" si="146"/>
        <v>1806</v>
      </c>
      <c r="AB109" s="47">
        <f t="shared" si="146"/>
        <v>1880</v>
      </c>
      <c r="AC109" s="47">
        <f t="shared" si="146"/>
        <v>1922</v>
      </c>
      <c r="AD109" s="47">
        <f t="shared" si="146"/>
        <v>2160</v>
      </c>
      <c r="AE109" s="47">
        <f t="shared" si="146"/>
        <v>2268</v>
      </c>
      <c r="AF109" s="47">
        <f t="shared" si="146"/>
        <v>2339</v>
      </c>
      <c r="AG109" s="47">
        <f t="shared" si="146"/>
        <v>2474</v>
      </c>
      <c r="AH109" s="47">
        <f t="shared" si="146"/>
        <v>2587</v>
      </c>
      <c r="AI109" s="47">
        <f t="shared" ref="AI109:AZ109" si="147">AI213-$C213</f>
        <v>2642</v>
      </c>
      <c r="AJ109" s="47">
        <f t="shared" si="147"/>
        <v>2947</v>
      </c>
      <c r="AK109" s="47">
        <f t="shared" si="147"/>
        <v>3083</v>
      </c>
      <c r="AL109" s="47">
        <f t="shared" si="147"/>
        <v>3143</v>
      </c>
      <c r="AM109" s="47">
        <f t="shared" si="147"/>
        <v>3178</v>
      </c>
      <c r="AN109" s="47">
        <f t="shared" si="147"/>
        <v>3231</v>
      </c>
      <c r="AO109" s="47">
        <f t="shared" si="147"/>
        <v>3358</v>
      </c>
      <c r="AP109" s="47">
        <f t="shared" si="147"/>
        <v>3416</v>
      </c>
      <c r="AQ109" s="47">
        <f t="shared" si="147"/>
        <v>3474</v>
      </c>
      <c r="AR109" s="47">
        <f t="shared" si="147"/>
        <v>3585</v>
      </c>
      <c r="AS109" s="47">
        <f t="shared" si="147"/>
        <v>3640</v>
      </c>
      <c r="AT109" s="47">
        <f t="shared" si="147"/>
        <v>3702</v>
      </c>
      <c r="AU109" s="47">
        <f t="shared" si="147"/>
        <v>3784</v>
      </c>
      <c r="AV109" s="47">
        <f t="shared" si="147"/>
        <v>3812</v>
      </c>
      <c r="AW109" s="47">
        <f t="shared" si="147"/>
        <v>3872</v>
      </c>
      <c r="AX109" s="47">
        <f t="shared" si="147"/>
        <v>3948</v>
      </c>
      <c r="AY109" s="47">
        <f t="shared" si="147"/>
        <v>4009</v>
      </c>
      <c r="AZ109" s="47">
        <f t="shared" si="147"/>
        <v>4144</v>
      </c>
      <c r="BA109" s="47">
        <f t="shared" si="135"/>
        <v>105919</v>
      </c>
    </row>
    <row r="110" spans="1:57" s="47" customFormat="1">
      <c r="A110" s="70"/>
      <c r="B110" s="9"/>
    </row>
    <row r="111" spans="1:57" s="47" customFormat="1">
      <c r="A111" s="70"/>
      <c r="B111" s="9"/>
    </row>
    <row r="112" spans="1:57" s="47" customFormat="1">
      <c r="A112" s="57"/>
      <c r="B112" s="9" t="s">
        <v>170</v>
      </c>
      <c r="J112" s="47" t="s">
        <v>171</v>
      </c>
      <c r="T112" s="47" t="s">
        <v>172</v>
      </c>
      <c r="U112" s="47" t="s">
        <v>286</v>
      </c>
      <c r="AC112" s="47" t="s">
        <v>173</v>
      </c>
      <c r="AM112" s="47" t="s">
        <v>174</v>
      </c>
      <c r="AV112" s="47" t="s">
        <v>175</v>
      </c>
      <c r="AY112" s="47" t="s">
        <v>287</v>
      </c>
      <c r="BE112" s="47" t="s">
        <v>176</v>
      </c>
    </row>
    <row r="113" spans="1:1" s="47" customFormat="1">
      <c r="A113" s="57"/>
    </row>
    <row r="114" spans="1:1" s="47" customFormat="1">
      <c r="A114" s="57"/>
    </row>
    <row r="115" spans="1:1" s="47" customFormat="1">
      <c r="A115" s="57"/>
    </row>
    <row r="116" spans="1:1" s="47" customFormat="1">
      <c r="A116" s="57"/>
    </row>
    <row r="117" spans="1:1" s="47" customFormat="1">
      <c r="A117" s="57"/>
    </row>
    <row r="118" spans="1:1" s="47" customFormat="1">
      <c r="A118" s="57"/>
    </row>
    <row r="119" spans="1:1" s="47" customFormat="1">
      <c r="A119" s="57"/>
    </row>
    <row r="120" spans="1:1" s="47" customFormat="1">
      <c r="A120" s="57"/>
    </row>
    <row r="121" spans="1:1" s="47" customFormat="1">
      <c r="A121" s="57"/>
    </row>
    <row r="122" spans="1:1" s="47" customFormat="1">
      <c r="A122" s="57"/>
    </row>
    <row r="123" spans="1:1" s="47" customFormat="1">
      <c r="A123" s="57"/>
    </row>
    <row r="124" spans="1:1" s="47" customFormat="1">
      <c r="A124" s="57"/>
    </row>
    <row r="125" spans="1:1" s="47" customFormat="1">
      <c r="A125" s="57"/>
    </row>
    <row r="126" spans="1:1" s="47" customFormat="1">
      <c r="A126" s="57"/>
    </row>
    <row r="127" spans="1:1" s="47" customFormat="1">
      <c r="A127" s="57"/>
    </row>
    <row r="128" spans="1:1" s="47" customFormat="1">
      <c r="A128" s="57"/>
    </row>
    <row r="129" spans="1:52" s="47" customFormat="1">
      <c r="A129" s="57"/>
    </row>
    <row r="130" spans="1:52" s="47" customFormat="1">
      <c r="A130" s="57"/>
    </row>
    <row r="131" spans="1:52" s="47" customFormat="1">
      <c r="A131" s="57"/>
    </row>
    <row r="132" spans="1:52" s="47" customFormat="1">
      <c r="A132" s="57"/>
    </row>
    <row r="133" spans="1:52" s="47" customFormat="1">
      <c r="A133" s="168" t="s">
        <v>397</v>
      </c>
    </row>
    <row r="134" spans="1:52">
      <c r="A134" s="57" t="s">
        <v>228</v>
      </c>
      <c r="B134" s="9" t="s">
        <v>102</v>
      </c>
      <c r="C134" s="23">
        <v>2013</v>
      </c>
      <c r="D134" s="23">
        <v>2014</v>
      </c>
      <c r="E134" s="23">
        <v>2015</v>
      </c>
      <c r="F134" s="23">
        <v>2016</v>
      </c>
      <c r="G134" s="23">
        <v>2017</v>
      </c>
      <c r="H134" s="23">
        <v>2018</v>
      </c>
      <c r="I134" s="23">
        <v>2019</v>
      </c>
      <c r="J134" s="23">
        <v>2020</v>
      </c>
      <c r="K134" s="23">
        <v>2021</v>
      </c>
      <c r="L134" s="23">
        <v>2022</v>
      </c>
      <c r="M134" s="23">
        <v>2023</v>
      </c>
      <c r="N134" s="23">
        <v>2024</v>
      </c>
      <c r="O134" s="23">
        <v>2025</v>
      </c>
      <c r="P134" s="23">
        <v>2026</v>
      </c>
      <c r="Q134" s="23">
        <v>2027</v>
      </c>
      <c r="R134" s="23">
        <v>2028</v>
      </c>
      <c r="S134" s="23">
        <v>2029</v>
      </c>
      <c r="T134" s="23">
        <v>2030</v>
      </c>
      <c r="U134" s="23">
        <v>2031</v>
      </c>
      <c r="V134" s="23">
        <v>2032</v>
      </c>
      <c r="W134" s="23">
        <v>2033</v>
      </c>
      <c r="X134" s="23">
        <v>2034</v>
      </c>
      <c r="Y134" s="23">
        <v>2035</v>
      </c>
      <c r="Z134" s="23">
        <v>2036</v>
      </c>
      <c r="AA134" s="23">
        <v>2037</v>
      </c>
      <c r="AB134" s="11">
        <v>2038</v>
      </c>
      <c r="AC134" s="11">
        <v>2039</v>
      </c>
      <c r="AD134" s="11">
        <v>2040</v>
      </c>
      <c r="AE134" s="11">
        <v>2041</v>
      </c>
      <c r="AF134" s="11">
        <v>2042</v>
      </c>
      <c r="AG134" s="11">
        <v>2043</v>
      </c>
      <c r="AH134" s="11">
        <v>2044</v>
      </c>
      <c r="AI134" s="11">
        <v>2045</v>
      </c>
      <c r="AJ134" s="11">
        <v>2046</v>
      </c>
      <c r="AK134" s="11">
        <v>2047</v>
      </c>
      <c r="AL134" s="11">
        <v>2048</v>
      </c>
      <c r="AM134" s="11">
        <v>2049</v>
      </c>
      <c r="AN134" s="11">
        <v>2050</v>
      </c>
      <c r="AO134" s="11">
        <v>2051</v>
      </c>
      <c r="AP134" s="11">
        <v>2052</v>
      </c>
      <c r="AQ134" s="11">
        <v>2053</v>
      </c>
      <c r="AR134" s="11">
        <v>2054</v>
      </c>
      <c r="AS134" s="11">
        <v>2055</v>
      </c>
      <c r="AT134" s="11">
        <v>2056</v>
      </c>
      <c r="AU134" s="11">
        <v>2057</v>
      </c>
      <c r="AV134" s="11">
        <v>2058</v>
      </c>
      <c r="AW134" s="11">
        <v>2059</v>
      </c>
      <c r="AX134" s="11">
        <v>2060</v>
      </c>
      <c r="AY134" s="11">
        <v>2061</v>
      </c>
      <c r="AZ134" s="11">
        <v>2062</v>
      </c>
    </row>
    <row r="135" spans="1:52">
      <c r="B135" s="10" t="s">
        <v>33</v>
      </c>
      <c r="C135" s="10">
        <v>455</v>
      </c>
      <c r="D135" s="10">
        <v>471</v>
      </c>
      <c r="E135" s="10">
        <v>546</v>
      </c>
      <c r="F135" s="10">
        <v>559</v>
      </c>
      <c r="G135" s="10">
        <v>570</v>
      </c>
      <c r="H135" s="10">
        <v>593</v>
      </c>
      <c r="I135" s="10">
        <v>605</v>
      </c>
      <c r="J135" s="10">
        <v>616</v>
      </c>
      <c r="K135" s="10">
        <v>628</v>
      </c>
      <c r="L135" s="10">
        <v>641</v>
      </c>
      <c r="M135" s="10">
        <v>660</v>
      </c>
      <c r="N135" s="10">
        <v>675</v>
      </c>
      <c r="O135" s="10">
        <v>690</v>
      </c>
      <c r="P135" s="10">
        <v>708</v>
      </c>
      <c r="Q135" s="10">
        <v>721</v>
      </c>
      <c r="R135" s="10">
        <v>737</v>
      </c>
      <c r="S135" s="10">
        <v>761</v>
      </c>
      <c r="T135" s="10">
        <v>776</v>
      </c>
      <c r="U135" s="10">
        <v>792</v>
      </c>
      <c r="V135" s="10">
        <v>825</v>
      </c>
      <c r="W135" s="10">
        <v>844</v>
      </c>
      <c r="X135" s="10">
        <v>867</v>
      </c>
      <c r="Y135" s="10">
        <v>894</v>
      </c>
      <c r="Z135" s="10">
        <v>916</v>
      </c>
      <c r="AA135" s="10">
        <v>936</v>
      </c>
      <c r="AB135" s="11">
        <v>973</v>
      </c>
      <c r="AC135" s="11">
        <v>997</v>
      </c>
      <c r="AD135" s="11">
        <v>1020</v>
      </c>
      <c r="AE135" s="11">
        <v>1060</v>
      </c>
      <c r="AF135" s="11">
        <v>1087</v>
      </c>
      <c r="AG135" s="11">
        <v>1114</v>
      </c>
      <c r="AH135" s="11">
        <v>1141</v>
      </c>
      <c r="AI135" s="11">
        <v>1185</v>
      </c>
      <c r="AJ135" s="11">
        <v>1216</v>
      </c>
      <c r="AK135" s="11">
        <v>1247</v>
      </c>
      <c r="AL135" s="11">
        <v>1281</v>
      </c>
      <c r="AM135" s="11">
        <v>1311</v>
      </c>
      <c r="AN135" s="11">
        <v>1343</v>
      </c>
      <c r="AO135" s="11">
        <v>1376</v>
      </c>
      <c r="AP135" s="11">
        <v>1410</v>
      </c>
      <c r="AQ135" s="11">
        <v>1432</v>
      </c>
      <c r="AR135" s="11">
        <v>1467</v>
      </c>
      <c r="AS135" s="11">
        <v>1489</v>
      </c>
      <c r="AT135" s="11">
        <v>1512</v>
      </c>
      <c r="AU135" s="11">
        <v>1535</v>
      </c>
      <c r="AV135" s="11">
        <v>1558</v>
      </c>
      <c r="AW135" s="11">
        <v>1582</v>
      </c>
      <c r="AX135" s="11">
        <v>1606</v>
      </c>
      <c r="AY135" s="11">
        <v>1631</v>
      </c>
      <c r="AZ135" s="11">
        <v>1656</v>
      </c>
    </row>
    <row r="136" spans="1:52">
      <c r="A136" s="70" t="s">
        <v>88</v>
      </c>
      <c r="B136" s="47" t="s">
        <v>33</v>
      </c>
      <c r="C136" s="47">
        <v>455</v>
      </c>
      <c r="D136" s="47">
        <v>471</v>
      </c>
      <c r="E136" s="47">
        <v>546</v>
      </c>
      <c r="F136" s="47">
        <v>559</v>
      </c>
      <c r="G136" s="47">
        <v>570</v>
      </c>
      <c r="H136" s="47">
        <v>593</v>
      </c>
      <c r="I136" s="47">
        <v>605</v>
      </c>
      <c r="J136" s="47">
        <v>616</v>
      </c>
      <c r="K136" s="47">
        <v>628</v>
      </c>
      <c r="L136" s="47">
        <v>641</v>
      </c>
      <c r="M136" s="47">
        <v>660</v>
      </c>
      <c r="N136" s="47">
        <v>685</v>
      </c>
      <c r="O136" s="47">
        <v>700</v>
      </c>
      <c r="P136" s="47">
        <v>713</v>
      </c>
      <c r="Q136" s="47">
        <v>727</v>
      </c>
      <c r="R136" s="47">
        <v>743</v>
      </c>
      <c r="S136" s="47">
        <v>759</v>
      </c>
      <c r="T136" s="47">
        <v>778</v>
      </c>
      <c r="U136" s="47">
        <v>795</v>
      </c>
      <c r="V136" s="47">
        <v>814</v>
      </c>
      <c r="W136" s="47">
        <v>839</v>
      </c>
      <c r="X136" s="47">
        <v>858</v>
      </c>
      <c r="Y136" s="47">
        <v>893</v>
      </c>
      <c r="Z136" s="47">
        <v>915</v>
      </c>
      <c r="AA136" s="47">
        <v>937</v>
      </c>
      <c r="AB136" s="57">
        <v>958</v>
      </c>
      <c r="AC136" s="57">
        <v>995</v>
      </c>
      <c r="AD136" s="57">
        <v>1020</v>
      </c>
      <c r="AE136" s="57">
        <v>1044</v>
      </c>
      <c r="AF136" s="57">
        <v>1085</v>
      </c>
      <c r="AG136" s="57">
        <v>1113</v>
      </c>
      <c r="AH136" s="57">
        <v>1141</v>
      </c>
      <c r="AI136" s="57">
        <v>1167</v>
      </c>
      <c r="AJ136" s="57">
        <v>1213</v>
      </c>
      <c r="AK136" s="57">
        <v>1244</v>
      </c>
      <c r="AL136" s="57">
        <v>1275</v>
      </c>
      <c r="AM136" s="57">
        <v>1305</v>
      </c>
      <c r="AN136" s="57">
        <v>1337</v>
      </c>
      <c r="AO136" s="57">
        <v>1370</v>
      </c>
      <c r="AP136" s="57">
        <v>1404</v>
      </c>
      <c r="AQ136" s="57">
        <v>1426</v>
      </c>
      <c r="AR136" s="57">
        <v>1461</v>
      </c>
      <c r="AS136" s="57">
        <v>1483</v>
      </c>
      <c r="AT136" s="57">
        <v>1505</v>
      </c>
      <c r="AU136" s="57">
        <v>1528</v>
      </c>
      <c r="AV136" s="57">
        <v>1551</v>
      </c>
      <c r="AW136" s="57">
        <v>1575</v>
      </c>
      <c r="AX136" s="57">
        <v>1599</v>
      </c>
      <c r="AY136" s="57">
        <v>1624</v>
      </c>
      <c r="AZ136" s="57">
        <v>1649</v>
      </c>
    </row>
    <row r="137" spans="1:52">
      <c r="A137" s="70" t="s">
        <v>119</v>
      </c>
      <c r="B137" s="10" t="s">
        <v>33</v>
      </c>
      <c r="C137" s="10">
        <v>455</v>
      </c>
      <c r="D137" s="10">
        <v>471</v>
      </c>
      <c r="E137" s="10">
        <v>546</v>
      </c>
      <c r="F137" s="10">
        <v>559</v>
      </c>
      <c r="G137" s="10">
        <v>570</v>
      </c>
      <c r="H137" s="10">
        <v>593</v>
      </c>
      <c r="I137" s="10">
        <v>605</v>
      </c>
      <c r="J137" s="10">
        <v>616</v>
      </c>
      <c r="K137" s="10">
        <v>628</v>
      </c>
      <c r="L137" s="10">
        <v>641</v>
      </c>
      <c r="M137" s="10">
        <v>660</v>
      </c>
      <c r="N137" s="10">
        <v>676</v>
      </c>
      <c r="O137" s="10">
        <v>690</v>
      </c>
      <c r="P137" s="10">
        <v>702</v>
      </c>
      <c r="Q137" s="10">
        <v>732</v>
      </c>
      <c r="R137" s="10">
        <v>749</v>
      </c>
      <c r="S137" s="10">
        <v>766</v>
      </c>
      <c r="T137" s="10">
        <v>780</v>
      </c>
      <c r="U137" s="10">
        <v>797</v>
      </c>
      <c r="V137" s="10">
        <v>816</v>
      </c>
      <c r="W137" s="10">
        <v>834</v>
      </c>
      <c r="X137" s="10">
        <v>855</v>
      </c>
      <c r="Y137" s="10">
        <v>876</v>
      </c>
      <c r="Z137" s="10">
        <v>897</v>
      </c>
      <c r="AA137" s="10">
        <v>922</v>
      </c>
      <c r="AB137" s="11">
        <v>939</v>
      </c>
      <c r="AC137" s="11">
        <v>968</v>
      </c>
      <c r="AD137" s="11">
        <v>992</v>
      </c>
      <c r="AE137" s="11">
        <v>1015</v>
      </c>
      <c r="AF137" s="11">
        <v>1047</v>
      </c>
      <c r="AG137" s="11">
        <v>1072</v>
      </c>
      <c r="AH137" s="11">
        <v>1106</v>
      </c>
      <c r="AI137" s="11">
        <v>1132</v>
      </c>
      <c r="AJ137" s="11">
        <v>1170</v>
      </c>
      <c r="AK137" s="11">
        <v>1205</v>
      </c>
      <c r="AL137" s="11">
        <v>1229</v>
      </c>
      <c r="AM137" s="11">
        <v>1259</v>
      </c>
      <c r="AN137" s="11">
        <v>1290</v>
      </c>
      <c r="AO137" s="11">
        <v>1322</v>
      </c>
      <c r="AP137" s="11">
        <v>1355</v>
      </c>
      <c r="AQ137" s="11">
        <v>1376</v>
      </c>
      <c r="AR137" s="11">
        <v>1410</v>
      </c>
      <c r="AS137" s="11">
        <v>1431</v>
      </c>
      <c r="AT137" s="11">
        <v>1453</v>
      </c>
      <c r="AU137" s="11">
        <v>1474</v>
      </c>
      <c r="AV137" s="11">
        <v>1497</v>
      </c>
      <c r="AW137" s="11">
        <v>1519</v>
      </c>
      <c r="AX137" s="11">
        <v>1543</v>
      </c>
      <c r="AY137" s="11">
        <v>1566</v>
      </c>
      <c r="AZ137" s="11">
        <v>1590</v>
      </c>
    </row>
    <row r="138" spans="1:52">
      <c r="A138" s="70" t="s">
        <v>120</v>
      </c>
      <c r="B138" s="10" t="s">
        <v>33</v>
      </c>
      <c r="C138" s="10">
        <v>455</v>
      </c>
      <c r="D138" s="10">
        <v>471</v>
      </c>
      <c r="E138" s="10">
        <v>546</v>
      </c>
      <c r="F138" s="10">
        <v>559</v>
      </c>
      <c r="G138" s="10">
        <v>570</v>
      </c>
      <c r="H138" s="10">
        <v>593</v>
      </c>
      <c r="I138" s="10">
        <v>605</v>
      </c>
      <c r="J138" s="10">
        <v>621</v>
      </c>
      <c r="K138" s="10">
        <v>643</v>
      </c>
      <c r="L138" s="10">
        <v>656</v>
      </c>
      <c r="M138" s="10">
        <v>670</v>
      </c>
      <c r="N138" s="10">
        <v>684</v>
      </c>
      <c r="O138" s="10">
        <v>704</v>
      </c>
      <c r="P138" s="10">
        <v>717</v>
      </c>
      <c r="Q138" s="10">
        <v>730</v>
      </c>
      <c r="R138" s="10">
        <v>747</v>
      </c>
      <c r="S138" s="10">
        <v>764</v>
      </c>
      <c r="T138" s="10">
        <v>785</v>
      </c>
      <c r="U138" s="10">
        <v>801</v>
      </c>
      <c r="V138" s="10">
        <v>818</v>
      </c>
      <c r="W138" s="10">
        <v>852</v>
      </c>
      <c r="X138" s="10">
        <v>874</v>
      </c>
      <c r="Y138" s="10">
        <v>895</v>
      </c>
      <c r="Z138" s="10">
        <v>915</v>
      </c>
      <c r="AA138" s="10">
        <v>936</v>
      </c>
      <c r="AB138" s="11">
        <v>957</v>
      </c>
      <c r="AC138" s="11">
        <v>996</v>
      </c>
      <c r="AD138" s="11">
        <v>1021</v>
      </c>
      <c r="AE138" s="11">
        <v>1045</v>
      </c>
      <c r="AF138" s="11">
        <v>1087</v>
      </c>
      <c r="AG138" s="11">
        <v>1114</v>
      </c>
      <c r="AH138" s="11">
        <v>1142</v>
      </c>
      <c r="AI138" s="11">
        <v>1168</v>
      </c>
      <c r="AJ138" s="11">
        <v>1216</v>
      </c>
      <c r="AK138" s="11">
        <v>1244</v>
      </c>
      <c r="AL138" s="11">
        <v>1277</v>
      </c>
      <c r="AM138" s="11">
        <v>1307</v>
      </c>
      <c r="AN138" s="11">
        <v>1339</v>
      </c>
      <c r="AO138" s="11">
        <v>1372</v>
      </c>
      <c r="AP138" s="11">
        <v>1406</v>
      </c>
      <c r="AQ138" s="11">
        <v>1428</v>
      </c>
      <c r="AR138" s="11">
        <v>1462</v>
      </c>
      <c r="AS138" s="11">
        <v>1484</v>
      </c>
      <c r="AT138" s="11">
        <v>1507</v>
      </c>
      <c r="AU138" s="11">
        <v>1530</v>
      </c>
      <c r="AV138" s="11">
        <v>1553</v>
      </c>
      <c r="AW138" s="11">
        <v>1577</v>
      </c>
      <c r="AX138" s="11">
        <v>1601</v>
      </c>
      <c r="AY138" s="11">
        <v>1626</v>
      </c>
      <c r="AZ138" s="11">
        <v>1651</v>
      </c>
    </row>
    <row r="139" spans="1:52">
      <c r="A139" s="70" t="s">
        <v>121</v>
      </c>
      <c r="B139" s="10" t="s">
        <v>33</v>
      </c>
      <c r="C139" s="10">
        <v>455</v>
      </c>
      <c r="D139" s="10">
        <v>471</v>
      </c>
      <c r="E139" s="10">
        <v>546</v>
      </c>
      <c r="F139" s="10">
        <v>559</v>
      </c>
      <c r="G139" s="10">
        <v>570</v>
      </c>
      <c r="H139" s="10">
        <v>593</v>
      </c>
      <c r="I139" s="10">
        <v>605</v>
      </c>
      <c r="J139" s="10">
        <v>621</v>
      </c>
      <c r="K139" s="10">
        <v>643</v>
      </c>
      <c r="L139" s="10">
        <v>656</v>
      </c>
      <c r="M139" s="10">
        <v>670</v>
      </c>
      <c r="N139" s="10">
        <v>685</v>
      </c>
      <c r="O139" s="10">
        <v>700</v>
      </c>
      <c r="P139" s="10">
        <v>731</v>
      </c>
      <c r="Q139" s="10">
        <v>745</v>
      </c>
      <c r="R139" s="10">
        <v>761</v>
      </c>
      <c r="S139" s="10">
        <v>778</v>
      </c>
      <c r="T139" s="10">
        <v>792</v>
      </c>
      <c r="U139" s="10">
        <v>808</v>
      </c>
      <c r="V139" s="10">
        <v>827</v>
      </c>
      <c r="W139" s="10">
        <v>845</v>
      </c>
      <c r="X139" s="10">
        <v>867</v>
      </c>
      <c r="Y139" s="10">
        <v>887</v>
      </c>
      <c r="Z139" s="10">
        <v>906</v>
      </c>
      <c r="AA139" s="10">
        <v>927</v>
      </c>
      <c r="AB139" s="11">
        <v>949</v>
      </c>
      <c r="AC139" s="11">
        <v>971</v>
      </c>
      <c r="AD139" s="11">
        <v>993</v>
      </c>
      <c r="AE139" s="11">
        <v>1024</v>
      </c>
      <c r="AF139" s="11">
        <v>1048</v>
      </c>
      <c r="AG139" s="11">
        <v>1073</v>
      </c>
      <c r="AH139" s="11">
        <v>1098</v>
      </c>
      <c r="AI139" s="11">
        <v>1133</v>
      </c>
      <c r="AJ139" s="11">
        <v>1161</v>
      </c>
      <c r="AK139" s="11">
        <v>1197</v>
      </c>
      <c r="AL139" s="11">
        <v>1227</v>
      </c>
      <c r="AM139" s="11">
        <v>1257</v>
      </c>
      <c r="AN139" s="11">
        <v>1288</v>
      </c>
      <c r="AO139" s="11">
        <v>1320</v>
      </c>
      <c r="AP139" s="11">
        <v>1353</v>
      </c>
      <c r="AQ139" s="11">
        <v>1374</v>
      </c>
      <c r="AR139" s="11">
        <v>1408</v>
      </c>
      <c r="AS139" s="11">
        <v>1429</v>
      </c>
      <c r="AT139" s="11">
        <v>1451</v>
      </c>
      <c r="AU139" s="11">
        <v>1472</v>
      </c>
      <c r="AV139" s="11">
        <v>1495</v>
      </c>
      <c r="AW139" s="11">
        <v>1517</v>
      </c>
      <c r="AX139" s="11">
        <v>1540</v>
      </c>
      <c r="AY139" s="11">
        <v>1564</v>
      </c>
      <c r="AZ139" s="11">
        <v>1588</v>
      </c>
    </row>
    <row r="140" spans="1:52">
      <c r="A140" s="70" t="s">
        <v>122</v>
      </c>
      <c r="B140" s="10" t="s">
        <v>33</v>
      </c>
      <c r="C140" s="10">
        <v>455</v>
      </c>
      <c r="D140" s="10">
        <v>471</v>
      </c>
      <c r="E140" s="10">
        <v>546</v>
      </c>
      <c r="F140" s="10">
        <v>559</v>
      </c>
      <c r="G140" s="10">
        <v>570</v>
      </c>
      <c r="H140" s="10">
        <v>593</v>
      </c>
      <c r="I140" s="10">
        <v>605</v>
      </c>
      <c r="J140" s="10">
        <v>621</v>
      </c>
      <c r="K140" s="10">
        <v>678</v>
      </c>
      <c r="L140" s="10">
        <v>690</v>
      </c>
      <c r="M140" s="10">
        <v>703</v>
      </c>
      <c r="N140" s="10">
        <v>716</v>
      </c>
      <c r="O140" s="10">
        <v>730</v>
      </c>
      <c r="P140" s="10">
        <v>760</v>
      </c>
      <c r="Q140" s="10">
        <v>773</v>
      </c>
      <c r="R140" s="10">
        <v>788</v>
      </c>
      <c r="S140" s="10">
        <v>804</v>
      </c>
      <c r="T140" s="10">
        <v>817</v>
      </c>
      <c r="U140" s="10">
        <v>832</v>
      </c>
      <c r="V140" s="10">
        <v>849</v>
      </c>
      <c r="W140" s="10">
        <v>866</v>
      </c>
      <c r="X140" s="10">
        <v>887</v>
      </c>
      <c r="Y140" s="10">
        <v>906</v>
      </c>
      <c r="Z140" s="10">
        <v>924</v>
      </c>
      <c r="AA140" s="10">
        <v>945</v>
      </c>
      <c r="AB140" s="11">
        <v>966</v>
      </c>
      <c r="AC140" s="11">
        <v>987</v>
      </c>
      <c r="AD140" s="11">
        <v>1010</v>
      </c>
      <c r="AE140" s="11">
        <v>1032</v>
      </c>
      <c r="AF140" s="11">
        <v>1062</v>
      </c>
      <c r="AG140" s="11">
        <v>1087</v>
      </c>
      <c r="AH140" s="11">
        <v>1113</v>
      </c>
      <c r="AI140" s="11">
        <v>1146</v>
      </c>
      <c r="AJ140" s="11">
        <v>1174</v>
      </c>
      <c r="AK140" s="11">
        <v>1210</v>
      </c>
      <c r="AL140" s="11">
        <v>1240</v>
      </c>
      <c r="AM140" s="11">
        <v>1269</v>
      </c>
      <c r="AN140" s="11">
        <v>1300</v>
      </c>
      <c r="AO140" s="11">
        <v>1331</v>
      </c>
      <c r="AP140" s="11">
        <v>1364</v>
      </c>
      <c r="AQ140" s="11">
        <v>1385</v>
      </c>
      <c r="AR140" s="11">
        <v>1418</v>
      </c>
      <c r="AS140" s="11">
        <v>1439</v>
      </c>
      <c r="AT140" s="11">
        <v>1460</v>
      </c>
      <c r="AU140" s="11">
        <v>1482</v>
      </c>
      <c r="AV140" s="11">
        <v>1504</v>
      </c>
      <c r="AW140" s="11">
        <v>1526</v>
      </c>
      <c r="AX140" s="11">
        <v>1549</v>
      </c>
      <c r="AY140" s="11">
        <v>1564</v>
      </c>
      <c r="AZ140" s="11">
        <v>1588</v>
      </c>
    </row>
    <row r="141" spans="1:52">
      <c r="A141" s="71" t="s">
        <v>145</v>
      </c>
      <c r="B141" s="10" t="s">
        <v>33</v>
      </c>
      <c r="C141" s="10">
        <v>455</v>
      </c>
      <c r="D141" s="10">
        <v>471</v>
      </c>
      <c r="E141" s="10">
        <v>546</v>
      </c>
      <c r="F141" s="10">
        <v>559</v>
      </c>
      <c r="G141" s="10">
        <v>570</v>
      </c>
      <c r="H141" s="10">
        <v>593</v>
      </c>
      <c r="I141" s="10">
        <v>605</v>
      </c>
      <c r="J141" s="10">
        <v>621</v>
      </c>
      <c r="K141" s="10">
        <v>681</v>
      </c>
      <c r="L141" s="10">
        <v>694</v>
      </c>
      <c r="M141" s="10">
        <v>707</v>
      </c>
      <c r="N141" s="10">
        <v>720</v>
      </c>
      <c r="O141" s="10">
        <v>734</v>
      </c>
      <c r="P141" s="10">
        <v>745</v>
      </c>
      <c r="Q141" s="10">
        <v>758</v>
      </c>
      <c r="R141" s="10">
        <v>772</v>
      </c>
      <c r="S141" s="10">
        <v>788</v>
      </c>
      <c r="T141" s="10">
        <v>801</v>
      </c>
      <c r="U141" s="10">
        <v>815</v>
      </c>
      <c r="V141" s="10">
        <v>853</v>
      </c>
      <c r="W141" s="10">
        <v>870</v>
      </c>
      <c r="X141" s="10">
        <v>890</v>
      </c>
      <c r="Y141" s="10">
        <v>909</v>
      </c>
      <c r="Z141" s="10">
        <v>928</v>
      </c>
      <c r="AA141" s="10">
        <v>948</v>
      </c>
      <c r="AB141" s="11">
        <v>969</v>
      </c>
      <c r="AC141" s="11">
        <v>990</v>
      </c>
      <c r="AD141" s="11">
        <v>1012</v>
      </c>
      <c r="AE141" s="11">
        <v>1035</v>
      </c>
      <c r="AF141" s="11">
        <v>1066</v>
      </c>
      <c r="AG141" s="11">
        <v>1091</v>
      </c>
      <c r="AH141" s="11">
        <v>1116</v>
      </c>
      <c r="AI141" s="11">
        <v>1149</v>
      </c>
      <c r="AJ141" s="11">
        <v>1177</v>
      </c>
      <c r="AK141" s="11">
        <v>1213</v>
      </c>
      <c r="AL141" s="11">
        <v>1242</v>
      </c>
      <c r="AM141" s="11">
        <v>1271</v>
      </c>
      <c r="AN141" s="11">
        <v>1302</v>
      </c>
      <c r="AO141" s="11">
        <v>1334</v>
      </c>
      <c r="AP141" s="11">
        <v>1367</v>
      </c>
      <c r="AQ141" s="11">
        <v>1387</v>
      </c>
      <c r="AR141" s="11">
        <v>1421</v>
      </c>
      <c r="AS141" s="11">
        <v>1441</v>
      </c>
      <c r="AT141" s="11">
        <v>1463</v>
      </c>
      <c r="AU141" s="11">
        <v>1484</v>
      </c>
      <c r="AV141" s="11">
        <v>1506</v>
      </c>
      <c r="AW141" s="11">
        <v>1529</v>
      </c>
      <c r="AX141" s="11">
        <v>1551</v>
      </c>
      <c r="AY141" s="11">
        <v>1564</v>
      </c>
      <c r="AZ141" s="11">
        <v>1588</v>
      </c>
    </row>
    <row r="142" spans="1:52">
      <c r="A142" s="70" t="s">
        <v>124</v>
      </c>
      <c r="B142" s="10" t="s">
        <v>33</v>
      </c>
      <c r="C142" s="10">
        <v>455</v>
      </c>
      <c r="D142" s="10">
        <v>471</v>
      </c>
      <c r="E142" s="10">
        <v>546</v>
      </c>
      <c r="F142" s="10">
        <v>559</v>
      </c>
      <c r="G142" s="10">
        <v>570</v>
      </c>
      <c r="H142" s="10">
        <v>593</v>
      </c>
      <c r="I142" s="10">
        <v>605</v>
      </c>
      <c r="J142" s="10">
        <v>621</v>
      </c>
      <c r="K142" s="10">
        <v>681</v>
      </c>
      <c r="L142" s="10">
        <v>694</v>
      </c>
      <c r="M142" s="10">
        <v>707</v>
      </c>
      <c r="N142" s="10">
        <v>720</v>
      </c>
      <c r="O142" s="10">
        <v>734</v>
      </c>
      <c r="P142" s="10">
        <v>745</v>
      </c>
      <c r="Q142" s="10">
        <v>758</v>
      </c>
      <c r="R142" s="10">
        <v>772</v>
      </c>
      <c r="S142" s="10">
        <v>788</v>
      </c>
      <c r="T142" s="10">
        <v>801</v>
      </c>
      <c r="U142" s="10">
        <v>815</v>
      </c>
      <c r="V142" s="10">
        <v>844</v>
      </c>
      <c r="W142" s="10">
        <v>868</v>
      </c>
      <c r="X142" s="10">
        <v>889</v>
      </c>
      <c r="Y142" s="10">
        <v>913</v>
      </c>
      <c r="Z142" s="10">
        <v>933</v>
      </c>
      <c r="AA142" s="10">
        <v>954</v>
      </c>
      <c r="AB142" s="11">
        <v>976</v>
      </c>
      <c r="AC142" s="11">
        <v>996</v>
      </c>
      <c r="AD142" s="11">
        <v>1037</v>
      </c>
      <c r="AE142" s="11">
        <v>1062</v>
      </c>
      <c r="AF142" s="11">
        <v>1087</v>
      </c>
      <c r="AG142" s="11">
        <v>1113</v>
      </c>
      <c r="AH142" s="11">
        <v>1146</v>
      </c>
      <c r="AI142" s="11">
        <v>1171</v>
      </c>
      <c r="AJ142" s="11">
        <v>1219</v>
      </c>
      <c r="AK142" s="11">
        <v>1248</v>
      </c>
      <c r="AL142" s="11">
        <v>1279</v>
      </c>
      <c r="AM142" s="11">
        <v>1309</v>
      </c>
      <c r="AN142" s="11">
        <v>1340</v>
      </c>
      <c r="AO142" s="11">
        <v>1373</v>
      </c>
      <c r="AP142" s="11">
        <v>1407</v>
      </c>
      <c r="AQ142" s="11">
        <v>1428</v>
      </c>
      <c r="AR142" s="11">
        <v>1462</v>
      </c>
      <c r="AS142" s="11">
        <v>1484</v>
      </c>
      <c r="AT142" s="11">
        <v>1506</v>
      </c>
      <c r="AU142" s="11">
        <v>1528</v>
      </c>
      <c r="AV142" s="11">
        <v>1551</v>
      </c>
      <c r="AW142" s="11">
        <v>1574</v>
      </c>
      <c r="AX142" s="11">
        <v>1598</v>
      </c>
      <c r="AY142" s="11">
        <v>1611</v>
      </c>
      <c r="AZ142" s="11">
        <v>1636</v>
      </c>
    </row>
    <row r="143" spans="1:52" s="47" customFormat="1">
      <c r="A143" s="70" t="s">
        <v>125</v>
      </c>
    </row>
    <row r="144" spans="1:52">
      <c r="B144" s="9" t="s">
        <v>102</v>
      </c>
      <c r="C144" s="23">
        <v>2013</v>
      </c>
      <c r="D144" s="23">
        <v>2014</v>
      </c>
      <c r="E144" s="23">
        <v>2015</v>
      </c>
      <c r="F144" s="23">
        <v>2016</v>
      </c>
      <c r="G144" s="23">
        <v>2017</v>
      </c>
      <c r="H144" s="23">
        <v>2018</v>
      </c>
      <c r="I144" s="23">
        <v>2019</v>
      </c>
      <c r="J144" s="23">
        <v>2020</v>
      </c>
      <c r="K144" s="23">
        <v>2021</v>
      </c>
      <c r="L144" s="23">
        <v>2022</v>
      </c>
      <c r="M144" s="23">
        <v>2023</v>
      </c>
      <c r="N144" s="23">
        <v>2024</v>
      </c>
      <c r="O144" s="23">
        <v>2025</v>
      </c>
      <c r="P144" s="23">
        <v>2026</v>
      </c>
      <c r="Q144" s="23">
        <v>2027</v>
      </c>
      <c r="R144" s="23">
        <v>2028</v>
      </c>
      <c r="S144" s="23">
        <v>2029</v>
      </c>
      <c r="T144" s="23">
        <v>2030</v>
      </c>
      <c r="U144" s="23">
        <v>2031</v>
      </c>
      <c r="V144" s="23">
        <v>2032</v>
      </c>
      <c r="W144" s="23">
        <v>2033</v>
      </c>
      <c r="X144" s="23">
        <v>2034</v>
      </c>
      <c r="Y144" s="23">
        <v>2035</v>
      </c>
      <c r="Z144" s="23">
        <v>2036</v>
      </c>
      <c r="AA144" s="23">
        <v>2037</v>
      </c>
      <c r="AB144" s="11">
        <v>2038</v>
      </c>
      <c r="AC144" s="11">
        <v>2039</v>
      </c>
      <c r="AD144" s="11">
        <v>2040</v>
      </c>
      <c r="AE144" s="11">
        <v>2041</v>
      </c>
      <c r="AF144" s="11">
        <v>2042</v>
      </c>
      <c r="AG144" s="11">
        <v>2043</v>
      </c>
      <c r="AH144" s="11">
        <v>2044</v>
      </c>
      <c r="AI144" s="11">
        <v>2045</v>
      </c>
      <c r="AJ144" s="11">
        <v>2046</v>
      </c>
      <c r="AK144" s="11">
        <v>2047</v>
      </c>
      <c r="AL144" s="11">
        <v>2048</v>
      </c>
      <c r="AM144" s="11">
        <v>2049</v>
      </c>
      <c r="AN144" s="11">
        <v>2050</v>
      </c>
      <c r="AO144" s="11">
        <v>2051</v>
      </c>
      <c r="AP144" s="11">
        <v>2052</v>
      </c>
      <c r="AQ144" s="11">
        <v>2053</v>
      </c>
      <c r="AR144" s="11">
        <v>2054</v>
      </c>
      <c r="AS144" s="11">
        <v>2055</v>
      </c>
      <c r="AT144" s="11">
        <v>2056</v>
      </c>
      <c r="AU144" s="11">
        <v>2057</v>
      </c>
      <c r="AV144" s="11">
        <v>2058</v>
      </c>
      <c r="AW144" s="11">
        <v>2059</v>
      </c>
      <c r="AX144" s="11">
        <v>2060</v>
      </c>
      <c r="AY144" s="11">
        <v>2061</v>
      </c>
      <c r="AZ144" s="11">
        <v>2062</v>
      </c>
    </row>
    <row r="145" spans="1:52">
      <c r="B145" s="10" t="s">
        <v>34</v>
      </c>
      <c r="C145" s="10">
        <v>451</v>
      </c>
      <c r="D145" s="10">
        <v>440</v>
      </c>
      <c r="E145" s="10">
        <v>536</v>
      </c>
      <c r="F145" s="10">
        <v>589</v>
      </c>
      <c r="G145" s="10">
        <v>658</v>
      </c>
      <c r="H145" s="10">
        <v>737</v>
      </c>
      <c r="I145" s="10">
        <v>857</v>
      </c>
      <c r="J145" s="10">
        <v>849</v>
      </c>
      <c r="K145" s="10">
        <v>849</v>
      </c>
      <c r="L145" s="10">
        <v>836</v>
      </c>
      <c r="M145" s="10">
        <v>844</v>
      </c>
      <c r="N145" s="10">
        <v>859</v>
      </c>
      <c r="O145" s="10">
        <v>857</v>
      </c>
      <c r="P145" s="10">
        <v>866</v>
      </c>
      <c r="Q145" s="10">
        <v>843</v>
      </c>
      <c r="R145" s="10">
        <v>827</v>
      </c>
      <c r="S145" s="10">
        <v>811</v>
      </c>
      <c r="T145" s="10">
        <v>789</v>
      </c>
      <c r="U145" s="10">
        <v>815</v>
      </c>
      <c r="V145" s="10">
        <v>802</v>
      </c>
      <c r="W145" s="10">
        <v>779</v>
      </c>
      <c r="X145" s="10">
        <v>789</v>
      </c>
      <c r="Y145" s="10">
        <v>857</v>
      </c>
      <c r="Z145" s="10">
        <v>863</v>
      </c>
      <c r="AA145" s="10">
        <v>867</v>
      </c>
      <c r="AB145" s="11">
        <v>902</v>
      </c>
      <c r="AC145" s="11">
        <v>905</v>
      </c>
      <c r="AD145" s="11">
        <v>903</v>
      </c>
      <c r="AE145" s="11">
        <v>967</v>
      </c>
      <c r="AF145" s="11">
        <v>975</v>
      </c>
      <c r="AG145" s="11">
        <v>975</v>
      </c>
      <c r="AH145" s="11">
        <v>975</v>
      </c>
      <c r="AI145" s="11">
        <v>1021</v>
      </c>
      <c r="AJ145" s="11">
        <v>1022</v>
      </c>
      <c r="AK145" s="11">
        <v>1044</v>
      </c>
      <c r="AL145" s="11">
        <v>1022</v>
      </c>
      <c r="AM145" s="11">
        <v>1019</v>
      </c>
      <c r="AN145" s="11">
        <v>1001</v>
      </c>
      <c r="AO145" s="11">
        <v>989</v>
      </c>
      <c r="AP145" s="11">
        <v>977</v>
      </c>
      <c r="AQ145" s="11">
        <v>998</v>
      </c>
      <c r="AR145" s="11">
        <v>996</v>
      </c>
      <c r="AS145" s="11">
        <v>978</v>
      </c>
      <c r="AT145" s="11">
        <v>976</v>
      </c>
      <c r="AU145" s="11">
        <v>961</v>
      </c>
      <c r="AV145" s="11">
        <v>937</v>
      </c>
      <c r="AW145" s="11">
        <v>933</v>
      </c>
      <c r="AX145" s="11">
        <v>918</v>
      </c>
      <c r="AY145" s="11">
        <v>908</v>
      </c>
      <c r="AZ145" s="11">
        <v>942</v>
      </c>
    </row>
    <row r="146" spans="1:52">
      <c r="A146" s="70" t="s">
        <v>88</v>
      </c>
      <c r="B146" s="47" t="s">
        <v>34</v>
      </c>
      <c r="C146" s="47">
        <v>452</v>
      </c>
      <c r="D146" s="47">
        <v>442</v>
      </c>
      <c r="E146" s="47">
        <v>483</v>
      </c>
      <c r="F146" s="47">
        <v>516</v>
      </c>
      <c r="G146" s="47">
        <v>576</v>
      </c>
      <c r="H146" s="47">
        <v>673</v>
      </c>
      <c r="I146" s="47">
        <v>790</v>
      </c>
      <c r="J146" s="47">
        <v>780</v>
      </c>
      <c r="K146" s="47">
        <v>775</v>
      </c>
      <c r="L146" s="47">
        <v>760</v>
      </c>
      <c r="M146" s="47">
        <v>780</v>
      </c>
      <c r="N146" s="47">
        <v>1031</v>
      </c>
      <c r="O146" s="47">
        <v>1135</v>
      </c>
      <c r="P146" s="47">
        <v>1129</v>
      </c>
      <c r="Q146" s="47">
        <v>1102</v>
      </c>
      <c r="R146" s="47">
        <v>1089</v>
      </c>
      <c r="S146" s="47">
        <v>1060</v>
      </c>
      <c r="T146" s="47">
        <v>1048</v>
      </c>
      <c r="U146" s="47">
        <v>1074</v>
      </c>
      <c r="V146" s="47">
        <v>1025</v>
      </c>
      <c r="W146" s="47">
        <v>1002</v>
      </c>
      <c r="X146" s="47">
        <v>1020</v>
      </c>
      <c r="Y146" s="47">
        <v>1114</v>
      </c>
      <c r="Z146" s="47">
        <v>1114</v>
      </c>
      <c r="AA146" s="47">
        <v>1111</v>
      </c>
      <c r="AB146" s="57">
        <v>1100</v>
      </c>
      <c r="AC146" s="57">
        <v>1132</v>
      </c>
      <c r="AD146" s="57">
        <v>1131</v>
      </c>
      <c r="AE146" s="57">
        <v>1147</v>
      </c>
      <c r="AF146" s="57">
        <v>1192</v>
      </c>
      <c r="AG146" s="57">
        <v>1194</v>
      </c>
      <c r="AH146" s="57">
        <v>1186</v>
      </c>
      <c r="AI146" s="57">
        <v>1173</v>
      </c>
      <c r="AJ146" s="57">
        <v>1210</v>
      </c>
      <c r="AK146" s="57">
        <v>1241</v>
      </c>
      <c r="AL146" s="57">
        <v>1202</v>
      </c>
      <c r="AM146" s="57">
        <v>1190</v>
      </c>
      <c r="AN146" s="57">
        <v>1173</v>
      </c>
      <c r="AO146" s="57">
        <v>1158</v>
      </c>
      <c r="AP146" s="57">
        <v>1140</v>
      </c>
      <c r="AQ146" s="57">
        <v>1108</v>
      </c>
      <c r="AR146" s="57">
        <v>1050</v>
      </c>
      <c r="AS146" s="57">
        <v>1012</v>
      </c>
      <c r="AT146" s="57">
        <v>988</v>
      </c>
      <c r="AU146" s="57">
        <v>950</v>
      </c>
      <c r="AV146" s="57">
        <v>923</v>
      </c>
      <c r="AW146" s="57">
        <v>891</v>
      </c>
      <c r="AX146" s="57">
        <v>890</v>
      </c>
      <c r="AY146" s="57">
        <v>871</v>
      </c>
      <c r="AZ146" s="57">
        <v>836</v>
      </c>
    </row>
    <row r="147" spans="1:52">
      <c r="A147" s="70" t="s">
        <v>119</v>
      </c>
      <c r="B147" s="10" t="s">
        <v>34</v>
      </c>
      <c r="C147" s="10">
        <v>451</v>
      </c>
      <c r="D147" s="10">
        <v>441</v>
      </c>
      <c r="E147" s="10">
        <v>525</v>
      </c>
      <c r="F147" s="10">
        <v>568</v>
      </c>
      <c r="G147" s="10">
        <v>631</v>
      </c>
      <c r="H147" s="10">
        <v>705</v>
      </c>
      <c r="I147" s="10">
        <v>830</v>
      </c>
      <c r="J147" s="10">
        <v>819</v>
      </c>
      <c r="K147" s="10">
        <v>809</v>
      </c>
      <c r="L147" s="10">
        <v>798</v>
      </c>
      <c r="M147" s="10">
        <v>801</v>
      </c>
      <c r="N147" s="10">
        <v>811</v>
      </c>
      <c r="O147" s="10">
        <v>806</v>
      </c>
      <c r="P147" s="10">
        <v>792</v>
      </c>
      <c r="Q147" s="10">
        <v>886</v>
      </c>
      <c r="R147" s="10">
        <v>1131</v>
      </c>
      <c r="S147" s="10">
        <v>1277</v>
      </c>
      <c r="T147" s="10">
        <v>1253</v>
      </c>
      <c r="U147" s="10">
        <v>1269</v>
      </c>
      <c r="V147" s="10">
        <v>1213</v>
      </c>
      <c r="W147" s="10">
        <v>1176</v>
      </c>
      <c r="X147" s="10">
        <v>1175</v>
      </c>
      <c r="Y147" s="10">
        <v>1191</v>
      </c>
      <c r="Z147" s="10">
        <v>1190</v>
      </c>
      <c r="AA147" s="10">
        <v>1179</v>
      </c>
      <c r="AB147" s="11">
        <v>1167</v>
      </c>
      <c r="AC147" s="11">
        <v>1171</v>
      </c>
      <c r="AD147" s="11">
        <v>1165</v>
      </c>
      <c r="AE147" s="11">
        <v>1178</v>
      </c>
      <c r="AF147" s="11">
        <v>1192</v>
      </c>
      <c r="AG147" s="11">
        <v>1189</v>
      </c>
      <c r="AH147" s="11">
        <v>1200</v>
      </c>
      <c r="AI147" s="11">
        <v>1192</v>
      </c>
      <c r="AJ147" s="11">
        <v>1202</v>
      </c>
      <c r="AK147" s="11">
        <v>1220</v>
      </c>
      <c r="AL147" s="11">
        <v>1183</v>
      </c>
      <c r="AM147" s="11">
        <v>1173</v>
      </c>
      <c r="AN147" s="11">
        <v>1159</v>
      </c>
      <c r="AO147" s="11">
        <v>1144</v>
      </c>
      <c r="AP147" s="11">
        <v>1125</v>
      </c>
      <c r="AQ147" s="11">
        <v>1141</v>
      </c>
      <c r="AR147" s="11">
        <v>1137</v>
      </c>
      <c r="AS147" s="11">
        <v>1118</v>
      </c>
      <c r="AT147" s="11">
        <v>1088</v>
      </c>
      <c r="AU147" s="11">
        <v>1061</v>
      </c>
      <c r="AV147" s="11">
        <v>1035</v>
      </c>
      <c r="AW147" s="11">
        <v>1007</v>
      </c>
      <c r="AX147" s="11">
        <v>982</v>
      </c>
      <c r="AY147" s="11">
        <v>957</v>
      </c>
      <c r="AZ147" s="11">
        <v>932</v>
      </c>
    </row>
    <row r="148" spans="1:52">
      <c r="A148" s="70" t="s">
        <v>120</v>
      </c>
      <c r="B148" s="10" t="s">
        <v>34</v>
      </c>
      <c r="C148" s="10">
        <v>452</v>
      </c>
      <c r="D148" s="10">
        <v>442</v>
      </c>
      <c r="E148" s="10">
        <v>506</v>
      </c>
      <c r="F148" s="10">
        <v>544</v>
      </c>
      <c r="G148" s="10">
        <v>607</v>
      </c>
      <c r="H148" s="10">
        <v>686</v>
      </c>
      <c r="I148" s="10">
        <v>805</v>
      </c>
      <c r="J148" s="10">
        <v>820</v>
      </c>
      <c r="K148" s="10">
        <v>1022</v>
      </c>
      <c r="L148" s="10">
        <v>1107</v>
      </c>
      <c r="M148" s="10">
        <v>1097</v>
      </c>
      <c r="N148" s="10">
        <v>1108</v>
      </c>
      <c r="O148" s="10">
        <v>1117</v>
      </c>
      <c r="P148" s="10">
        <v>1110</v>
      </c>
      <c r="Q148" s="10">
        <v>1080</v>
      </c>
      <c r="R148" s="10">
        <v>1064</v>
      </c>
      <c r="S148" s="10">
        <v>1031</v>
      </c>
      <c r="T148" s="10">
        <v>1019</v>
      </c>
      <c r="U148" s="10">
        <v>1044</v>
      </c>
      <c r="V148" s="10">
        <v>1001</v>
      </c>
      <c r="W148" s="10">
        <v>1000</v>
      </c>
      <c r="X148" s="10">
        <v>1010</v>
      </c>
      <c r="Y148" s="10">
        <v>1051</v>
      </c>
      <c r="Z148" s="10">
        <v>1050</v>
      </c>
      <c r="AA148" s="10">
        <v>1048</v>
      </c>
      <c r="AB148" s="11">
        <v>1043</v>
      </c>
      <c r="AC148" s="11">
        <v>1076</v>
      </c>
      <c r="AD148" s="11">
        <v>1078</v>
      </c>
      <c r="AE148" s="11">
        <v>1095</v>
      </c>
      <c r="AF148" s="11">
        <v>1140</v>
      </c>
      <c r="AG148" s="11">
        <v>1142</v>
      </c>
      <c r="AH148" s="11">
        <v>1135</v>
      </c>
      <c r="AI148" s="11">
        <v>1124</v>
      </c>
      <c r="AJ148" s="11">
        <v>1160</v>
      </c>
      <c r="AK148" s="11">
        <v>1194</v>
      </c>
      <c r="AL148" s="11">
        <v>1157</v>
      </c>
      <c r="AM148" s="11">
        <v>1146</v>
      </c>
      <c r="AN148" s="11">
        <v>1129</v>
      </c>
      <c r="AO148" s="11">
        <v>1110</v>
      </c>
      <c r="AP148" s="11">
        <v>1085</v>
      </c>
      <c r="AQ148" s="11">
        <v>1074</v>
      </c>
      <c r="AR148" s="11">
        <v>1052</v>
      </c>
      <c r="AS148" s="11">
        <v>1054</v>
      </c>
      <c r="AT148" s="11">
        <v>1030</v>
      </c>
      <c r="AU148" s="11">
        <v>1022</v>
      </c>
      <c r="AV148" s="11">
        <v>979</v>
      </c>
      <c r="AW148" s="11">
        <v>953</v>
      </c>
      <c r="AX148" s="11">
        <v>948</v>
      </c>
      <c r="AY148" s="11">
        <v>933</v>
      </c>
      <c r="AZ148" s="11">
        <v>908</v>
      </c>
    </row>
    <row r="149" spans="1:52">
      <c r="A149" s="70" t="s">
        <v>121</v>
      </c>
      <c r="B149" s="10" t="s">
        <v>34</v>
      </c>
      <c r="C149" s="10">
        <v>452</v>
      </c>
      <c r="D149" s="10">
        <v>441</v>
      </c>
      <c r="E149" s="10">
        <v>490</v>
      </c>
      <c r="F149" s="10">
        <v>517</v>
      </c>
      <c r="G149" s="10">
        <v>577</v>
      </c>
      <c r="H149" s="10">
        <v>658</v>
      </c>
      <c r="I149" s="10">
        <v>773</v>
      </c>
      <c r="J149" s="10">
        <v>782</v>
      </c>
      <c r="K149" s="10">
        <v>968</v>
      </c>
      <c r="L149" s="10">
        <v>1056</v>
      </c>
      <c r="M149" s="10">
        <v>1047</v>
      </c>
      <c r="N149" s="10">
        <v>1053</v>
      </c>
      <c r="O149" s="10">
        <v>1046</v>
      </c>
      <c r="P149" s="10">
        <v>1147</v>
      </c>
      <c r="Q149" s="10">
        <v>1367</v>
      </c>
      <c r="R149" s="10">
        <v>1553</v>
      </c>
      <c r="S149" s="10">
        <v>1524</v>
      </c>
      <c r="T149" s="10">
        <v>1486</v>
      </c>
      <c r="U149" s="10">
        <v>1499</v>
      </c>
      <c r="V149" s="10">
        <v>1439</v>
      </c>
      <c r="W149" s="10">
        <v>1396</v>
      </c>
      <c r="X149" s="10">
        <v>1389</v>
      </c>
      <c r="Y149" s="10">
        <v>1401</v>
      </c>
      <c r="Z149" s="10">
        <v>1397</v>
      </c>
      <c r="AA149" s="10">
        <v>1386</v>
      </c>
      <c r="AB149" s="11">
        <v>1368</v>
      </c>
      <c r="AC149" s="11">
        <v>1349</v>
      </c>
      <c r="AD149" s="11">
        <v>1335</v>
      </c>
      <c r="AE149" s="11">
        <v>1359</v>
      </c>
      <c r="AF149" s="11">
        <v>1350</v>
      </c>
      <c r="AG149" s="11">
        <v>1338</v>
      </c>
      <c r="AH149" s="11">
        <v>1326</v>
      </c>
      <c r="AI149" s="11">
        <v>1325</v>
      </c>
      <c r="AJ149" s="11">
        <v>1312</v>
      </c>
      <c r="AK149" s="11">
        <v>1354</v>
      </c>
      <c r="AL149" s="11">
        <v>1320</v>
      </c>
      <c r="AM149" s="11">
        <v>1306</v>
      </c>
      <c r="AN149" s="11">
        <v>1288</v>
      </c>
      <c r="AO149" s="11">
        <v>1263</v>
      </c>
      <c r="AP149" s="11">
        <v>1238</v>
      </c>
      <c r="AQ149" s="11">
        <v>1230</v>
      </c>
      <c r="AR149" s="11">
        <v>1210</v>
      </c>
      <c r="AS149" s="11">
        <v>1188</v>
      </c>
      <c r="AT149" s="11">
        <v>1127</v>
      </c>
      <c r="AU149" s="11">
        <v>1103</v>
      </c>
      <c r="AV149" s="11">
        <v>1064</v>
      </c>
      <c r="AW149" s="11">
        <v>1044</v>
      </c>
      <c r="AX149" s="11">
        <v>1025</v>
      </c>
      <c r="AY149" s="11">
        <v>995</v>
      </c>
      <c r="AZ149" s="11">
        <v>961</v>
      </c>
    </row>
    <row r="150" spans="1:52">
      <c r="A150" s="70" t="s">
        <v>122</v>
      </c>
      <c r="B150" s="10" t="s">
        <v>34</v>
      </c>
      <c r="C150" s="10">
        <v>452</v>
      </c>
      <c r="D150" s="10">
        <v>442</v>
      </c>
      <c r="E150" s="10">
        <v>491</v>
      </c>
      <c r="F150" s="10">
        <v>519</v>
      </c>
      <c r="G150" s="10">
        <v>577</v>
      </c>
      <c r="H150" s="10">
        <v>658</v>
      </c>
      <c r="I150" s="10">
        <v>774</v>
      </c>
      <c r="J150" s="10">
        <v>783</v>
      </c>
      <c r="K150" s="10">
        <v>989</v>
      </c>
      <c r="L150" s="10">
        <v>1083</v>
      </c>
      <c r="M150" s="10">
        <v>1075</v>
      </c>
      <c r="N150" s="10">
        <v>1083</v>
      </c>
      <c r="O150" s="10">
        <v>1077</v>
      </c>
      <c r="P150" s="10">
        <v>1182</v>
      </c>
      <c r="Q150" s="10">
        <v>1403</v>
      </c>
      <c r="R150" s="10">
        <v>1584</v>
      </c>
      <c r="S150" s="10">
        <v>1553</v>
      </c>
      <c r="T150" s="10">
        <v>1515</v>
      </c>
      <c r="U150" s="10">
        <v>1523</v>
      </c>
      <c r="V150" s="10">
        <v>1459</v>
      </c>
      <c r="W150" s="10">
        <v>1413</v>
      </c>
      <c r="X150" s="10">
        <v>1407</v>
      </c>
      <c r="Y150" s="10">
        <v>1412</v>
      </c>
      <c r="Z150" s="10">
        <v>1408</v>
      </c>
      <c r="AA150" s="10">
        <v>1394</v>
      </c>
      <c r="AB150" s="11">
        <v>1375</v>
      </c>
      <c r="AC150" s="11">
        <v>1355</v>
      </c>
      <c r="AD150" s="11">
        <v>1339</v>
      </c>
      <c r="AE150" s="11">
        <v>1347</v>
      </c>
      <c r="AF150" s="11">
        <v>1355</v>
      </c>
      <c r="AG150" s="11">
        <v>1347</v>
      </c>
      <c r="AH150" s="11">
        <v>1333</v>
      </c>
      <c r="AI150" s="11">
        <v>1333</v>
      </c>
      <c r="AJ150" s="11">
        <v>1321</v>
      </c>
      <c r="AK150" s="11">
        <v>1360</v>
      </c>
      <c r="AL150" s="11">
        <v>1326</v>
      </c>
      <c r="AM150" s="11">
        <v>1311</v>
      </c>
      <c r="AN150" s="11">
        <v>1291</v>
      </c>
      <c r="AO150" s="11">
        <v>1274</v>
      </c>
      <c r="AP150" s="11">
        <v>1254</v>
      </c>
      <c r="AQ150" s="11">
        <v>1246</v>
      </c>
      <c r="AR150" s="11">
        <v>1222</v>
      </c>
      <c r="AS150" s="11">
        <v>1195</v>
      </c>
      <c r="AT150" s="11">
        <v>1148</v>
      </c>
      <c r="AU150" s="11">
        <v>1129</v>
      </c>
      <c r="AV150" s="11">
        <v>1077</v>
      </c>
      <c r="AW150" s="11">
        <v>1049</v>
      </c>
      <c r="AX150" s="11">
        <v>1025</v>
      </c>
      <c r="AY150" s="11">
        <v>995</v>
      </c>
      <c r="AZ150" s="11">
        <v>963</v>
      </c>
    </row>
    <row r="151" spans="1:52">
      <c r="A151" s="71" t="s">
        <v>145</v>
      </c>
      <c r="B151" s="10" t="s">
        <v>34</v>
      </c>
      <c r="C151" s="10">
        <v>452</v>
      </c>
      <c r="D151" s="10">
        <v>442</v>
      </c>
      <c r="E151" s="10">
        <v>491</v>
      </c>
      <c r="F151" s="10">
        <v>519</v>
      </c>
      <c r="G151" s="10">
        <v>579</v>
      </c>
      <c r="H151" s="10">
        <v>653</v>
      </c>
      <c r="I151" s="10">
        <v>769</v>
      </c>
      <c r="J151" s="10">
        <v>778</v>
      </c>
      <c r="K151" s="10">
        <v>999</v>
      </c>
      <c r="L151" s="10">
        <v>1094</v>
      </c>
      <c r="M151" s="10">
        <v>1079</v>
      </c>
      <c r="N151" s="10">
        <v>1090</v>
      </c>
      <c r="O151" s="10">
        <v>1080</v>
      </c>
      <c r="P151" s="10">
        <v>1060</v>
      </c>
      <c r="Q151" s="10">
        <v>1018</v>
      </c>
      <c r="R151" s="10">
        <v>989</v>
      </c>
      <c r="S151" s="10">
        <v>946</v>
      </c>
      <c r="T151" s="10">
        <v>910</v>
      </c>
      <c r="U151" s="10">
        <v>926</v>
      </c>
      <c r="V151" s="10">
        <v>1035</v>
      </c>
      <c r="W151" s="10">
        <v>1268</v>
      </c>
      <c r="X151" s="10">
        <v>1505</v>
      </c>
      <c r="Y151" s="10">
        <v>1543</v>
      </c>
      <c r="Z151" s="10">
        <v>1535</v>
      </c>
      <c r="AA151" s="10">
        <v>1518</v>
      </c>
      <c r="AB151" s="11">
        <v>1499</v>
      </c>
      <c r="AC151" s="11">
        <v>1479</v>
      </c>
      <c r="AD151" s="11">
        <v>1459</v>
      </c>
      <c r="AE151" s="11">
        <v>1462</v>
      </c>
      <c r="AF151" s="11">
        <v>1468</v>
      </c>
      <c r="AG151" s="11">
        <v>1456</v>
      </c>
      <c r="AH151" s="11">
        <v>1439</v>
      </c>
      <c r="AI151" s="11">
        <v>1435</v>
      </c>
      <c r="AJ151" s="11">
        <v>1423</v>
      </c>
      <c r="AK151" s="11">
        <v>1455</v>
      </c>
      <c r="AL151" s="11">
        <v>1413</v>
      </c>
      <c r="AM151" s="11">
        <v>1392</v>
      </c>
      <c r="AN151" s="11">
        <v>1373</v>
      </c>
      <c r="AO151" s="11">
        <v>1341</v>
      </c>
      <c r="AP151" s="11">
        <v>1317</v>
      </c>
      <c r="AQ151" s="11">
        <v>1307</v>
      </c>
      <c r="AR151" s="11">
        <v>1277</v>
      </c>
      <c r="AS151" s="11">
        <v>1247</v>
      </c>
      <c r="AT151" s="11">
        <v>1216</v>
      </c>
      <c r="AU151" s="11">
        <v>1195</v>
      </c>
      <c r="AV151" s="11">
        <v>1145</v>
      </c>
      <c r="AW151" s="11">
        <v>1113</v>
      </c>
      <c r="AX151" s="11">
        <v>1084</v>
      </c>
      <c r="AY151" s="11">
        <v>1056</v>
      </c>
      <c r="AZ151" s="11">
        <v>1029</v>
      </c>
    </row>
    <row r="152" spans="1:52" s="47" customFormat="1">
      <c r="A152" s="70" t="s">
        <v>124</v>
      </c>
      <c r="B152" s="10" t="s">
        <v>34</v>
      </c>
      <c r="C152" s="10">
        <v>452</v>
      </c>
      <c r="D152" s="10">
        <v>442</v>
      </c>
      <c r="E152" s="10">
        <v>507</v>
      </c>
      <c r="F152" s="10">
        <v>544</v>
      </c>
      <c r="G152" s="10">
        <v>607</v>
      </c>
      <c r="H152" s="10">
        <v>685</v>
      </c>
      <c r="I152" s="10">
        <v>804</v>
      </c>
      <c r="J152" s="10">
        <v>817</v>
      </c>
      <c r="K152" s="10">
        <v>1045</v>
      </c>
      <c r="L152" s="10">
        <v>1142</v>
      </c>
      <c r="M152" s="10">
        <v>1134</v>
      </c>
      <c r="N152" s="10">
        <v>1143</v>
      </c>
      <c r="O152" s="10">
        <v>1140</v>
      </c>
      <c r="P152" s="10">
        <v>1131</v>
      </c>
      <c r="Q152" s="10">
        <v>1100</v>
      </c>
      <c r="R152" s="10">
        <v>1085</v>
      </c>
      <c r="S152" s="10">
        <v>1051</v>
      </c>
      <c r="T152" s="10">
        <v>1017</v>
      </c>
      <c r="U152" s="10">
        <v>1037</v>
      </c>
      <c r="V152" s="10">
        <v>1021</v>
      </c>
      <c r="W152" s="10">
        <v>1005</v>
      </c>
      <c r="X152" s="10">
        <v>1011</v>
      </c>
      <c r="Y152" s="10">
        <v>1071</v>
      </c>
      <c r="Z152" s="10">
        <v>1073</v>
      </c>
      <c r="AA152" s="10">
        <v>1069</v>
      </c>
      <c r="AB152" s="11">
        <v>1059</v>
      </c>
      <c r="AC152" s="11">
        <v>1055</v>
      </c>
      <c r="AD152" s="11">
        <v>1095</v>
      </c>
      <c r="AE152" s="11">
        <v>1116</v>
      </c>
      <c r="AF152" s="11">
        <v>1110</v>
      </c>
      <c r="AG152" s="11">
        <v>1105</v>
      </c>
      <c r="AH152" s="11">
        <v>1117</v>
      </c>
      <c r="AI152" s="11">
        <v>1113</v>
      </c>
      <c r="AJ152" s="11">
        <v>1156</v>
      </c>
      <c r="AK152" s="11">
        <v>1187</v>
      </c>
      <c r="AL152" s="11">
        <v>1151</v>
      </c>
      <c r="AM152" s="11">
        <v>1142</v>
      </c>
      <c r="AN152" s="11">
        <v>1128</v>
      </c>
      <c r="AO152" s="11">
        <v>1114</v>
      </c>
      <c r="AP152" s="11">
        <v>1089</v>
      </c>
      <c r="AQ152" s="11">
        <v>1085</v>
      </c>
      <c r="AR152" s="11">
        <v>1060</v>
      </c>
      <c r="AS152" s="11">
        <v>1034</v>
      </c>
      <c r="AT152" s="11">
        <v>1013</v>
      </c>
      <c r="AU152" s="11">
        <v>1005</v>
      </c>
      <c r="AV152" s="11">
        <v>964</v>
      </c>
      <c r="AW152" s="11">
        <v>938</v>
      </c>
      <c r="AX152" s="11">
        <v>916</v>
      </c>
      <c r="AY152" s="11">
        <v>890</v>
      </c>
      <c r="AZ152" s="11">
        <v>917</v>
      </c>
    </row>
    <row r="153" spans="1:52" s="47" customFormat="1">
      <c r="A153" s="70" t="s">
        <v>125</v>
      </c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</row>
    <row r="154" spans="1:52" s="47" customFormat="1">
      <c r="A154" s="70"/>
    </row>
    <row r="155" spans="1:52">
      <c r="A155" s="47"/>
      <c r="B155" s="9" t="s">
        <v>102</v>
      </c>
      <c r="C155" s="23">
        <v>2013</v>
      </c>
      <c r="D155" s="23">
        <v>2014</v>
      </c>
      <c r="E155" s="23">
        <v>2015</v>
      </c>
      <c r="F155" s="23">
        <v>2016</v>
      </c>
      <c r="G155" s="23">
        <v>2017</v>
      </c>
      <c r="H155" s="23">
        <v>2018</v>
      </c>
      <c r="I155" s="23">
        <v>2019</v>
      </c>
      <c r="J155" s="23">
        <v>2020</v>
      </c>
      <c r="K155" s="23">
        <v>2021</v>
      </c>
      <c r="L155" s="23">
        <v>2022</v>
      </c>
      <c r="M155" s="23">
        <v>2023</v>
      </c>
      <c r="N155" s="23">
        <v>2024</v>
      </c>
      <c r="O155" s="23">
        <v>2025</v>
      </c>
      <c r="P155" s="23">
        <v>2026</v>
      </c>
      <c r="Q155" s="23">
        <v>2027</v>
      </c>
      <c r="R155" s="23">
        <v>2028</v>
      </c>
      <c r="S155" s="23">
        <v>2029</v>
      </c>
      <c r="T155" s="23">
        <v>2030</v>
      </c>
      <c r="U155" s="23">
        <v>2031</v>
      </c>
      <c r="V155" s="23">
        <v>2032</v>
      </c>
      <c r="W155" s="23">
        <v>2033</v>
      </c>
      <c r="X155" s="23">
        <v>2034</v>
      </c>
      <c r="Y155" s="23">
        <v>2035</v>
      </c>
      <c r="Z155" s="23">
        <v>2036</v>
      </c>
      <c r="AA155" s="23">
        <v>2037</v>
      </c>
      <c r="AB155" s="11">
        <v>2038</v>
      </c>
      <c r="AC155" s="11">
        <v>2039</v>
      </c>
      <c r="AD155" s="11">
        <v>2040</v>
      </c>
      <c r="AE155" s="11">
        <v>2041</v>
      </c>
      <c r="AF155" s="11">
        <v>2042</v>
      </c>
      <c r="AG155" s="11">
        <v>2043</v>
      </c>
      <c r="AH155" s="11">
        <v>2044</v>
      </c>
      <c r="AI155" s="11">
        <v>2045</v>
      </c>
      <c r="AJ155" s="11">
        <v>2046</v>
      </c>
      <c r="AK155" s="11">
        <v>2047</v>
      </c>
      <c r="AL155" s="11">
        <v>2048</v>
      </c>
      <c r="AM155" s="11">
        <v>2049</v>
      </c>
      <c r="AN155" s="11">
        <v>2050</v>
      </c>
      <c r="AO155" s="11">
        <v>2051</v>
      </c>
      <c r="AP155" s="11">
        <v>2052</v>
      </c>
      <c r="AQ155" s="11">
        <v>2053</v>
      </c>
      <c r="AR155" s="11">
        <v>2054</v>
      </c>
      <c r="AS155" s="11">
        <v>2055</v>
      </c>
      <c r="AT155" s="11">
        <v>2056</v>
      </c>
      <c r="AU155" s="11">
        <v>2057</v>
      </c>
      <c r="AV155" s="11">
        <v>2058</v>
      </c>
      <c r="AW155" s="11">
        <v>2059</v>
      </c>
      <c r="AX155" s="11">
        <v>2060</v>
      </c>
      <c r="AY155" s="11">
        <v>2061</v>
      </c>
      <c r="AZ155" s="11">
        <v>2062</v>
      </c>
    </row>
    <row r="156" spans="1:52">
      <c r="B156" s="10" t="s">
        <v>35</v>
      </c>
      <c r="C156" s="10">
        <v>399</v>
      </c>
      <c r="D156" s="10">
        <v>430</v>
      </c>
      <c r="E156" s="10">
        <v>439</v>
      </c>
      <c r="F156" s="10">
        <v>479</v>
      </c>
      <c r="G156" s="10">
        <v>488</v>
      </c>
      <c r="H156" s="10">
        <v>509</v>
      </c>
      <c r="I156" s="10">
        <v>544</v>
      </c>
      <c r="J156" s="10">
        <v>541</v>
      </c>
      <c r="K156" s="10">
        <v>537</v>
      </c>
      <c r="L156" s="10">
        <v>547</v>
      </c>
      <c r="M156" s="10">
        <v>558</v>
      </c>
      <c r="N156" s="10">
        <v>559</v>
      </c>
      <c r="O156" s="10">
        <v>564</v>
      </c>
      <c r="P156" s="10">
        <v>581</v>
      </c>
      <c r="Q156" s="10">
        <v>590</v>
      </c>
      <c r="R156" s="10">
        <v>590</v>
      </c>
      <c r="S156" s="10">
        <v>598</v>
      </c>
      <c r="T156" s="10">
        <v>608</v>
      </c>
      <c r="U156" s="10">
        <v>635</v>
      </c>
      <c r="V156" s="10">
        <v>663</v>
      </c>
      <c r="W156" s="10">
        <v>598</v>
      </c>
      <c r="X156" s="10">
        <v>582</v>
      </c>
      <c r="Y156" s="10">
        <v>615</v>
      </c>
      <c r="Z156" s="10">
        <v>621</v>
      </c>
      <c r="AA156" s="10">
        <v>627</v>
      </c>
      <c r="AB156" s="11">
        <v>682</v>
      </c>
      <c r="AC156" s="11">
        <v>690</v>
      </c>
      <c r="AD156" s="11">
        <v>696</v>
      </c>
      <c r="AE156" s="11">
        <v>733</v>
      </c>
      <c r="AF156" s="11">
        <v>747</v>
      </c>
      <c r="AG156" s="11">
        <v>813</v>
      </c>
      <c r="AH156" s="11">
        <v>823</v>
      </c>
      <c r="AI156" s="11">
        <v>859</v>
      </c>
      <c r="AJ156" s="11">
        <v>905</v>
      </c>
      <c r="AK156" s="11">
        <v>922</v>
      </c>
      <c r="AL156" s="11">
        <v>940</v>
      </c>
      <c r="AM156" s="11">
        <v>964</v>
      </c>
      <c r="AN156" s="11">
        <v>979</v>
      </c>
      <c r="AO156" s="11">
        <v>1065</v>
      </c>
      <c r="AP156" s="11">
        <v>1090</v>
      </c>
      <c r="AQ156" s="11">
        <v>1113</v>
      </c>
      <c r="AR156" s="11">
        <v>1191</v>
      </c>
      <c r="AS156" s="11">
        <v>1226</v>
      </c>
      <c r="AT156" s="11">
        <v>1262</v>
      </c>
      <c r="AU156" s="11">
        <v>1306</v>
      </c>
      <c r="AV156" s="11">
        <v>1326</v>
      </c>
      <c r="AW156" s="11">
        <v>1369</v>
      </c>
      <c r="AX156" s="11">
        <v>1417</v>
      </c>
      <c r="AY156" s="11">
        <v>1461</v>
      </c>
      <c r="AZ156" s="11">
        <v>1519</v>
      </c>
    </row>
    <row r="157" spans="1:52">
      <c r="A157" s="70" t="s">
        <v>88</v>
      </c>
      <c r="B157" s="47" t="s">
        <v>35</v>
      </c>
      <c r="C157" s="47">
        <v>399</v>
      </c>
      <c r="D157" s="47">
        <v>430</v>
      </c>
      <c r="E157" s="47">
        <v>386</v>
      </c>
      <c r="F157" s="47">
        <v>412</v>
      </c>
      <c r="G157" s="47">
        <v>421</v>
      </c>
      <c r="H157" s="47">
        <v>443</v>
      </c>
      <c r="I157" s="47">
        <v>478</v>
      </c>
      <c r="J157" s="47">
        <v>474</v>
      </c>
      <c r="K157" s="47">
        <v>471</v>
      </c>
      <c r="L157" s="47">
        <v>480</v>
      </c>
      <c r="M157" s="47">
        <v>492</v>
      </c>
      <c r="N157" s="47">
        <v>552</v>
      </c>
      <c r="O157" s="47">
        <v>581</v>
      </c>
      <c r="P157" s="47">
        <v>591</v>
      </c>
      <c r="Q157" s="47">
        <v>598</v>
      </c>
      <c r="R157" s="47">
        <v>599</v>
      </c>
      <c r="S157" s="47">
        <v>600</v>
      </c>
      <c r="T157" s="47">
        <v>615</v>
      </c>
      <c r="U157" s="47">
        <v>643</v>
      </c>
      <c r="V157" s="47">
        <v>653</v>
      </c>
      <c r="W157" s="47">
        <v>645</v>
      </c>
      <c r="X157" s="47">
        <v>645</v>
      </c>
      <c r="Y157" s="47">
        <v>690</v>
      </c>
      <c r="Z157" s="47">
        <v>698</v>
      </c>
      <c r="AA157" s="47">
        <v>704</v>
      </c>
      <c r="AB157" s="57">
        <v>736</v>
      </c>
      <c r="AC157" s="57">
        <v>763</v>
      </c>
      <c r="AD157" s="57">
        <v>774</v>
      </c>
      <c r="AE157" s="57">
        <v>788</v>
      </c>
      <c r="AF157" s="57">
        <v>823</v>
      </c>
      <c r="AG157" s="57">
        <v>894</v>
      </c>
      <c r="AH157" s="57">
        <v>903</v>
      </c>
      <c r="AI157" s="57">
        <v>911</v>
      </c>
      <c r="AJ157" s="57">
        <v>979</v>
      </c>
      <c r="AK157" s="57">
        <v>1002</v>
      </c>
      <c r="AL157" s="57">
        <v>1015</v>
      </c>
      <c r="AM157" s="57">
        <v>1038</v>
      </c>
      <c r="AN157" s="57">
        <v>1053</v>
      </c>
      <c r="AO157" s="57">
        <v>1138</v>
      </c>
      <c r="AP157" s="57">
        <v>1163</v>
      </c>
      <c r="AQ157" s="57">
        <v>1181</v>
      </c>
      <c r="AR157" s="57">
        <v>1259</v>
      </c>
      <c r="AS157" s="57">
        <v>1294</v>
      </c>
      <c r="AT157" s="57">
        <v>1325</v>
      </c>
      <c r="AU157" s="57">
        <v>1367</v>
      </c>
      <c r="AV157" s="57">
        <v>1391</v>
      </c>
      <c r="AW157" s="57">
        <v>1430</v>
      </c>
      <c r="AX157" s="57">
        <v>1481</v>
      </c>
      <c r="AY157" s="57">
        <v>1526</v>
      </c>
      <c r="AZ157" s="57">
        <v>1569</v>
      </c>
    </row>
    <row r="158" spans="1:52">
      <c r="A158" s="70" t="s">
        <v>119</v>
      </c>
      <c r="B158" s="10" t="s">
        <v>35</v>
      </c>
      <c r="C158" s="10">
        <v>399</v>
      </c>
      <c r="D158" s="10">
        <v>430</v>
      </c>
      <c r="E158" s="10">
        <v>425</v>
      </c>
      <c r="F158" s="10">
        <v>458</v>
      </c>
      <c r="G158" s="10">
        <v>467</v>
      </c>
      <c r="H158" s="10">
        <v>489</v>
      </c>
      <c r="I158" s="10">
        <v>523</v>
      </c>
      <c r="J158" s="10">
        <v>522</v>
      </c>
      <c r="K158" s="10">
        <v>518</v>
      </c>
      <c r="L158" s="10">
        <v>528</v>
      </c>
      <c r="M158" s="10">
        <v>539</v>
      </c>
      <c r="N158" s="10">
        <v>540</v>
      </c>
      <c r="O158" s="10">
        <v>543</v>
      </c>
      <c r="P158" s="10">
        <v>553</v>
      </c>
      <c r="Q158" s="10">
        <v>590</v>
      </c>
      <c r="R158" s="10">
        <v>654</v>
      </c>
      <c r="S158" s="10">
        <v>699</v>
      </c>
      <c r="T158" s="10">
        <v>707</v>
      </c>
      <c r="U158" s="10">
        <v>734</v>
      </c>
      <c r="V158" s="10">
        <v>742</v>
      </c>
      <c r="W158" s="10">
        <v>688</v>
      </c>
      <c r="X158" s="10">
        <v>677</v>
      </c>
      <c r="Y158" s="10">
        <v>701</v>
      </c>
      <c r="Z158" s="10">
        <v>705</v>
      </c>
      <c r="AA158" s="10">
        <v>711</v>
      </c>
      <c r="AB158" s="11">
        <v>743</v>
      </c>
      <c r="AC158" s="11">
        <v>756</v>
      </c>
      <c r="AD158" s="11">
        <v>764</v>
      </c>
      <c r="AE158" s="11">
        <v>779</v>
      </c>
      <c r="AF158" s="11">
        <v>798</v>
      </c>
      <c r="AG158" s="11">
        <v>866</v>
      </c>
      <c r="AH158" s="11">
        <v>885</v>
      </c>
      <c r="AI158" s="11">
        <v>897</v>
      </c>
      <c r="AJ158" s="11">
        <v>949</v>
      </c>
      <c r="AK158" s="11">
        <v>969</v>
      </c>
      <c r="AL158" s="11">
        <v>982</v>
      </c>
      <c r="AM158" s="11">
        <v>1005</v>
      </c>
      <c r="AN158" s="11">
        <v>1020</v>
      </c>
      <c r="AO158" s="11">
        <v>1105</v>
      </c>
      <c r="AP158" s="11">
        <v>1131</v>
      </c>
      <c r="AQ158" s="11">
        <v>1153</v>
      </c>
      <c r="AR158" s="11">
        <v>1231</v>
      </c>
      <c r="AS158" s="11">
        <v>1266</v>
      </c>
      <c r="AT158" s="11">
        <v>1298</v>
      </c>
      <c r="AU158" s="11">
        <v>1340</v>
      </c>
      <c r="AV158" s="11">
        <v>1361</v>
      </c>
      <c r="AW158" s="11">
        <v>1399</v>
      </c>
      <c r="AX158" s="11">
        <v>1444</v>
      </c>
      <c r="AY158" s="11">
        <v>1488</v>
      </c>
      <c r="AZ158" s="11">
        <v>1531</v>
      </c>
    </row>
    <row r="159" spans="1:52">
      <c r="A159" s="70" t="s">
        <v>120</v>
      </c>
      <c r="B159" s="10" t="s">
        <v>35</v>
      </c>
      <c r="C159" s="10">
        <v>399</v>
      </c>
      <c r="D159" s="10">
        <v>430</v>
      </c>
      <c r="E159" s="10">
        <v>386</v>
      </c>
      <c r="F159" s="10">
        <v>412</v>
      </c>
      <c r="G159" s="10">
        <v>421</v>
      </c>
      <c r="H159" s="10">
        <v>443</v>
      </c>
      <c r="I159" s="10">
        <v>477</v>
      </c>
      <c r="J159" s="10">
        <v>480</v>
      </c>
      <c r="K159" s="10">
        <v>530</v>
      </c>
      <c r="L159" s="10">
        <v>564</v>
      </c>
      <c r="M159" s="10">
        <v>570</v>
      </c>
      <c r="N159" s="10">
        <v>569</v>
      </c>
      <c r="O159" s="10">
        <v>579</v>
      </c>
      <c r="P159" s="10">
        <v>591</v>
      </c>
      <c r="Q159" s="10">
        <v>598</v>
      </c>
      <c r="R159" s="10">
        <v>598</v>
      </c>
      <c r="S159" s="10">
        <v>600</v>
      </c>
      <c r="T159" s="10">
        <v>617</v>
      </c>
      <c r="U159" s="10">
        <v>645</v>
      </c>
      <c r="V159" s="10">
        <v>653</v>
      </c>
      <c r="W159" s="10">
        <v>657</v>
      </c>
      <c r="X159" s="10">
        <v>659</v>
      </c>
      <c r="Y159" s="10">
        <v>683</v>
      </c>
      <c r="Z159" s="10">
        <v>687</v>
      </c>
      <c r="AA159" s="10">
        <v>693</v>
      </c>
      <c r="AB159" s="11">
        <v>724</v>
      </c>
      <c r="AC159" s="11">
        <v>751</v>
      </c>
      <c r="AD159" s="11">
        <v>763</v>
      </c>
      <c r="AE159" s="11">
        <v>777</v>
      </c>
      <c r="AF159" s="11">
        <v>811</v>
      </c>
      <c r="AG159" s="11">
        <v>882</v>
      </c>
      <c r="AH159" s="11">
        <v>891</v>
      </c>
      <c r="AI159" s="11">
        <v>899</v>
      </c>
      <c r="AJ159" s="11">
        <v>967</v>
      </c>
      <c r="AK159" s="11">
        <v>990</v>
      </c>
      <c r="AL159" s="11">
        <v>1003</v>
      </c>
      <c r="AM159" s="11">
        <v>1026</v>
      </c>
      <c r="AN159" s="11">
        <v>1041</v>
      </c>
      <c r="AO159" s="11">
        <v>1127</v>
      </c>
      <c r="AP159" s="11">
        <v>1152</v>
      </c>
      <c r="AQ159" s="11">
        <v>1170</v>
      </c>
      <c r="AR159" s="11">
        <v>1247</v>
      </c>
      <c r="AS159" s="11">
        <v>1290</v>
      </c>
      <c r="AT159" s="11">
        <v>1323</v>
      </c>
      <c r="AU159" s="11">
        <v>1366</v>
      </c>
      <c r="AV159" s="11">
        <v>1387</v>
      </c>
      <c r="AW159" s="11">
        <v>1426</v>
      </c>
      <c r="AX159" s="11">
        <v>1477</v>
      </c>
      <c r="AY159" s="11">
        <v>1522</v>
      </c>
      <c r="AZ159" s="11">
        <v>1565</v>
      </c>
    </row>
    <row r="160" spans="1:52">
      <c r="A160" s="70" t="s">
        <v>121</v>
      </c>
      <c r="B160" s="10" t="s">
        <v>35</v>
      </c>
      <c r="C160" s="10">
        <v>399</v>
      </c>
      <c r="D160" s="10">
        <v>430</v>
      </c>
      <c r="E160" s="10">
        <v>372</v>
      </c>
      <c r="F160" s="10">
        <v>391</v>
      </c>
      <c r="G160" s="10">
        <v>400</v>
      </c>
      <c r="H160" s="10">
        <v>422</v>
      </c>
      <c r="I160" s="10">
        <v>458</v>
      </c>
      <c r="J160" s="10">
        <v>461</v>
      </c>
      <c r="K160" s="10">
        <v>511</v>
      </c>
      <c r="L160" s="10">
        <v>545</v>
      </c>
      <c r="M160" s="10">
        <v>551</v>
      </c>
      <c r="N160" s="10">
        <v>550</v>
      </c>
      <c r="O160" s="10">
        <v>553</v>
      </c>
      <c r="P160" s="10">
        <v>592</v>
      </c>
      <c r="Q160" s="10">
        <v>660</v>
      </c>
      <c r="R160" s="10">
        <v>713</v>
      </c>
      <c r="S160" s="10">
        <v>716</v>
      </c>
      <c r="T160" s="10">
        <v>724</v>
      </c>
      <c r="U160" s="10">
        <v>750</v>
      </c>
      <c r="V160" s="10">
        <v>758</v>
      </c>
      <c r="W160" s="10">
        <v>756</v>
      </c>
      <c r="X160" s="10">
        <v>760</v>
      </c>
      <c r="Y160" s="10">
        <v>784</v>
      </c>
      <c r="Z160" s="10">
        <v>788</v>
      </c>
      <c r="AA160" s="10">
        <v>794</v>
      </c>
      <c r="AB160" s="11">
        <v>826</v>
      </c>
      <c r="AC160" s="11">
        <v>830</v>
      </c>
      <c r="AD160" s="11">
        <v>836</v>
      </c>
      <c r="AE160" s="11">
        <v>859</v>
      </c>
      <c r="AF160" s="11">
        <v>869</v>
      </c>
      <c r="AG160" s="11">
        <v>935</v>
      </c>
      <c r="AH160" s="11">
        <v>944</v>
      </c>
      <c r="AI160" s="11">
        <v>962</v>
      </c>
      <c r="AJ160" s="11">
        <v>1007</v>
      </c>
      <c r="AK160" s="11">
        <v>1037</v>
      </c>
      <c r="AL160" s="11">
        <v>1052</v>
      </c>
      <c r="AM160" s="11">
        <v>1075</v>
      </c>
      <c r="AN160" s="11">
        <v>1091</v>
      </c>
      <c r="AO160" s="11">
        <v>1176</v>
      </c>
      <c r="AP160" s="11">
        <v>1201</v>
      </c>
      <c r="AQ160" s="11">
        <v>1219</v>
      </c>
      <c r="AR160" s="11">
        <v>1296</v>
      </c>
      <c r="AS160" s="11">
        <v>1334</v>
      </c>
      <c r="AT160" s="11">
        <v>1367</v>
      </c>
      <c r="AU160" s="11">
        <v>1410</v>
      </c>
      <c r="AV160" s="11">
        <v>1431</v>
      </c>
      <c r="AW160" s="11">
        <v>1469</v>
      </c>
      <c r="AX160" s="11">
        <v>1515</v>
      </c>
      <c r="AY160" s="11">
        <v>1559</v>
      </c>
      <c r="AZ160" s="11">
        <v>1601</v>
      </c>
    </row>
    <row r="161" spans="1:52">
      <c r="A161" s="70" t="s">
        <v>122</v>
      </c>
      <c r="B161" s="10" t="s">
        <v>35</v>
      </c>
      <c r="C161" s="10">
        <v>399</v>
      </c>
      <c r="D161" s="10">
        <v>430</v>
      </c>
      <c r="E161" s="10">
        <v>372</v>
      </c>
      <c r="F161" s="10">
        <v>391</v>
      </c>
      <c r="G161" s="10">
        <v>400</v>
      </c>
      <c r="H161" s="10">
        <v>422</v>
      </c>
      <c r="I161" s="10">
        <v>458</v>
      </c>
      <c r="J161" s="10">
        <v>461</v>
      </c>
      <c r="K161" s="10">
        <v>518</v>
      </c>
      <c r="L161" s="10">
        <v>553</v>
      </c>
      <c r="M161" s="10">
        <v>559</v>
      </c>
      <c r="N161" s="10">
        <v>558</v>
      </c>
      <c r="O161" s="10">
        <v>561</v>
      </c>
      <c r="P161" s="10">
        <v>600</v>
      </c>
      <c r="Q161" s="10">
        <v>668</v>
      </c>
      <c r="R161" s="10">
        <v>721</v>
      </c>
      <c r="S161" s="10">
        <v>724</v>
      </c>
      <c r="T161" s="10">
        <v>732</v>
      </c>
      <c r="U161" s="10">
        <v>758</v>
      </c>
      <c r="V161" s="10">
        <v>766</v>
      </c>
      <c r="W161" s="10">
        <v>764</v>
      </c>
      <c r="X161" s="10">
        <v>768</v>
      </c>
      <c r="Y161" s="10">
        <v>792</v>
      </c>
      <c r="Z161" s="10">
        <v>796</v>
      </c>
      <c r="AA161" s="10">
        <v>802</v>
      </c>
      <c r="AB161" s="11">
        <v>834</v>
      </c>
      <c r="AC161" s="11">
        <v>838</v>
      </c>
      <c r="AD161" s="11">
        <v>844</v>
      </c>
      <c r="AE161" s="11">
        <v>857</v>
      </c>
      <c r="AF161" s="11">
        <v>875</v>
      </c>
      <c r="AG161" s="11">
        <v>943</v>
      </c>
      <c r="AH161" s="11">
        <v>952</v>
      </c>
      <c r="AI161" s="11">
        <v>971</v>
      </c>
      <c r="AJ161" s="11">
        <v>1015</v>
      </c>
      <c r="AK161" s="11">
        <v>1045</v>
      </c>
      <c r="AL161" s="11">
        <v>1061</v>
      </c>
      <c r="AM161" s="11">
        <v>1084</v>
      </c>
      <c r="AN161" s="11">
        <v>1099</v>
      </c>
      <c r="AO161" s="11">
        <v>1184</v>
      </c>
      <c r="AP161" s="11">
        <v>1210</v>
      </c>
      <c r="AQ161" s="11">
        <v>1228</v>
      </c>
      <c r="AR161" s="11">
        <v>1305</v>
      </c>
      <c r="AS161" s="11">
        <v>1343</v>
      </c>
      <c r="AT161" s="11">
        <v>1377</v>
      </c>
      <c r="AU161" s="11">
        <v>1420</v>
      </c>
      <c r="AV161" s="11">
        <v>1441</v>
      </c>
      <c r="AW161" s="11">
        <v>1479</v>
      </c>
      <c r="AX161" s="11">
        <v>1525</v>
      </c>
      <c r="AY161" s="11">
        <v>1569</v>
      </c>
      <c r="AZ161" s="11">
        <v>1611</v>
      </c>
    </row>
    <row r="162" spans="1:52">
      <c r="A162" s="71" t="s">
        <v>145</v>
      </c>
      <c r="B162" s="10" t="s">
        <v>35</v>
      </c>
      <c r="C162" s="10">
        <v>399</v>
      </c>
      <c r="D162" s="10">
        <v>430</v>
      </c>
      <c r="E162" s="10">
        <v>372</v>
      </c>
      <c r="F162" s="10">
        <v>391</v>
      </c>
      <c r="G162" s="10">
        <v>400</v>
      </c>
      <c r="H162" s="10">
        <v>422</v>
      </c>
      <c r="I162" s="10">
        <v>457</v>
      </c>
      <c r="J162" s="10">
        <v>459</v>
      </c>
      <c r="K162" s="10">
        <v>519</v>
      </c>
      <c r="L162" s="10">
        <v>556</v>
      </c>
      <c r="M162" s="10">
        <v>561</v>
      </c>
      <c r="N162" s="10">
        <v>561</v>
      </c>
      <c r="O162" s="10">
        <v>566</v>
      </c>
      <c r="P162" s="10">
        <v>576</v>
      </c>
      <c r="Q162" s="10">
        <v>583</v>
      </c>
      <c r="R162" s="10">
        <v>583</v>
      </c>
      <c r="S162" s="10">
        <v>584</v>
      </c>
      <c r="T162" s="10">
        <v>592</v>
      </c>
      <c r="U162" s="10">
        <v>619</v>
      </c>
      <c r="V162" s="10">
        <v>661</v>
      </c>
      <c r="W162" s="10">
        <v>732</v>
      </c>
      <c r="X162" s="10">
        <v>798</v>
      </c>
      <c r="Y162" s="10">
        <v>824</v>
      </c>
      <c r="Z162" s="10">
        <v>828</v>
      </c>
      <c r="AA162" s="10">
        <v>833</v>
      </c>
      <c r="AB162" s="11">
        <v>865</v>
      </c>
      <c r="AC162" s="11">
        <v>869</v>
      </c>
      <c r="AD162" s="11">
        <v>875</v>
      </c>
      <c r="AE162" s="11">
        <v>889</v>
      </c>
      <c r="AF162" s="11">
        <v>906</v>
      </c>
      <c r="AG162" s="11">
        <v>975</v>
      </c>
      <c r="AH162" s="11">
        <v>983</v>
      </c>
      <c r="AI162" s="11">
        <v>1002</v>
      </c>
      <c r="AJ162" s="11">
        <v>1047</v>
      </c>
      <c r="AK162" s="11">
        <v>1076</v>
      </c>
      <c r="AL162" s="11">
        <v>1092</v>
      </c>
      <c r="AM162" s="11">
        <v>1115</v>
      </c>
      <c r="AN162" s="11">
        <v>1130</v>
      </c>
      <c r="AO162" s="11">
        <v>1215</v>
      </c>
      <c r="AP162" s="11">
        <v>1241</v>
      </c>
      <c r="AQ162" s="11">
        <v>1259</v>
      </c>
      <c r="AR162" s="11">
        <v>1336</v>
      </c>
      <c r="AS162" s="11">
        <v>1374</v>
      </c>
      <c r="AT162" s="11">
        <v>1408</v>
      </c>
      <c r="AU162" s="11">
        <v>1451</v>
      </c>
      <c r="AV162" s="11">
        <v>1472</v>
      </c>
      <c r="AW162" s="11">
        <v>1510</v>
      </c>
      <c r="AX162" s="11">
        <v>1556</v>
      </c>
      <c r="AY162" s="11">
        <v>1600</v>
      </c>
      <c r="AZ162" s="11">
        <v>1643</v>
      </c>
    </row>
    <row r="163" spans="1:52" s="47" customFormat="1">
      <c r="A163" s="70" t="s">
        <v>124</v>
      </c>
      <c r="B163" s="10" t="s">
        <v>35</v>
      </c>
      <c r="C163" s="10">
        <v>399</v>
      </c>
      <c r="D163" s="10">
        <v>430</v>
      </c>
      <c r="E163" s="10">
        <v>386</v>
      </c>
      <c r="F163" s="10">
        <v>412</v>
      </c>
      <c r="G163" s="10">
        <v>421</v>
      </c>
      <c r="H163" s="10">
        <v>443</v>
      </c>
      <c r="I163" s="10">
        <v>477</v>
      </c>
      <c r="J163" s="10">
        <v>480</v>
      </c>
      <c r="K163" s="10">
        <v>540</v>
      </c>
      <c r="L163" s="10">
        <v>577</v>
      </c>
      <c r="M163" s="10">
        <v>582</v>
      </c>
      <c r="N163" s="10">
        <v>581</v>
      </c>
      <c r="O163" s="10">
        <v>585</v>
      </c>
      <c r="P163" s="10">
        <v>595</v>
      </c>
      <c r="Q163" s="10">
        <v>602</v>
      </c>
      <c r="R163" s="10">
        <v>602</v>
      </c>
      <c r="S163" s="10">
        <v>603</v>
      </c>
      <c r="T163" s="10">
        <v>611</v>
      </c>
      <c r="U163" s="10">
        <v>638</v>
      </c>
      <c r="V163" s="10">
        <v>663</v>
      </c>
      <c r="W163" s="10">
        <v>659</v>
      </c>
      <c r="X163" s="10">
        <v>658</v>
      </c>
      <c r="Y163" s="10">
        <v>690</v>
      </c>
      <c r="Z163" s="10">
        <v>696</v>
      </c>
      <c r="AA163" s="10">
        <v>702</v>
      </c>
      <c r="AB163" s="11">
        <v>734</v>
      </c>
      <c r="AC163" s="11">
        <v>739</v>
      </c>
      <c r="AD163" s="11">
        <v>770</v>
      </c>
      <c r="AE163" s="11">
        <v>788</v>
      </c>
      <c r="AF163" s="11">
        <v>796</v>
      </c>
      <c r="AG163" s="11">
        <v>862</v>
      </c>
      <c r="AH163" s="11">
        <v>881</v>
      </c>
      <c r="AI163" s="11">
        <v>892</v>
      </c>
      <c r="AJ163" s="11">
        <v>962</v>
      </c>
      <c r="AK163" s="11">
        <v>985</v>
      </c>
      <c r="AL163" s="11">
        <v>998</v>
      </c>
      <c r="AM163" s="11">
        <v>1021</v>
      </c>
      <c r="AN163" s="11">
        <v>1036</v>
      </c>
      <c r="AO163" s="11">
        <v>1122</v>
      </c>
      <c r="AP163" s="11">
        <v>1147</v>
      </c>
      <c r="AQ163" s="11">
        <v>1165</v>
      </c>
      <c r="AR163" s="11">
        <v>1242</v>
      </c>
      <c r="AS163" s="11">
        <v>1278</v>
      </c>
      <c r="AT163" s="11">
        <v>1313</v>
      </c>
      <c r="AU163" s="11">
        <v>1357</v>
      </c>
      <c r="AV163" s="11">
        <v>1378</v>
      </c>
      <c r="AW163" s="11">
        <v>1416</v>
      </c>
      <c r="AX163" s="11">
        <v>1462</v>
      </c>
      <c r="AY163" s="11">
        <v>1506</v>
      </c>
      <c r="AZ163" s="11">
        <v>1560</v>
      </c>
    </row>
    <row r="164" spans="1:52" s="47" customFormat="1">
      <c r="A164" s="70" t="s">
        <v>125</v>
      </c>
    </row>
    <row r="165" spans="1:52">
      <c r="A165" s="47"/>
      <c r="B165" s="9" t="s">
        <v>102</v>
      </c>
      <c r="C165" s="23">
        <v>2013</v>
      </c>
      <c r="D165" s="23">
        <v>2014</v>
      </c>
      <c r="E165" s="23">
        <v>2015</v>
      </c>
      <c r="F165" s="23">
        <v>2016</v>
      </c>
      <c r="G165" s="23">
        <v>2017</v>
      </c>
      <c r="H165" s="23">
        <v>2018</v>
      </c>
      <c r="I165" s="23">
        <v>2019</v>
      </c>
      <c r="J165" s="23">
        <v>2020</v>
      </c>
      <c r="K165" s="23">
        <v>2021</v>
      </c>
      <c r="L165" s="23">
        <v>2022</v>
      </c>
      <c r="M165" s="23">
        <v>2023</v>
      </c>
      <c r="N165" s="23">
        <v>2024</v>
      </c>
      <c r="O165" s="23">
        <v>2025</v>
      </c>
      <c r="P165" s="23">
        <v>2026</v>
      </c>
      <c r="Q165" s="23">
        <v>2027</v>
      </c>
      <c r="R165" s="23">
        <v>2028</v>
      </c>
      <c r="S165" s="23">
        <v>2029</v>
      </c>
      <c r="T165" s="23">
        <v>2030</v>
      </c>
      <c r="U165" s="23">
        <v>2031</v>
      </c>
      <c r="V165" s="23">
        <v>2032</v>
      </c>
      <c r="W165" s="23">
        <v>2033</v>
      </c>
      <c r="X165" s="23">
        <v>2034</v>
      </c>
      <c r="Y165" s="23">
        <v>2035</v>
      </c>
      <c r="Z165" s="23">
        <v>2036</v>
      </c>
      <c r="AA165" s="23">
        <v>2037</v>
      </c>
      <c r="AB165" s="11">
        <v>2038</v>
      </c>
      <c r="AC165" s="11">
        <v>2039</v>
      </c>
      <c r="AD165" s="11">
        <v>2040</v>
      </c>
      <c r="AE165" s="11">
        <v>2041</v>
      </c>
      <c r="AF165" s="11">
        <v>2042</v>
      </c>
      <c r="AG165" s="11">
        <v>2043</v>
      </c>
      <c r="AH165" s="11">
        <v>2044</v>
      </c>
      <c r="AI165" s="11">
        <v>2045</v>
      </c>
      <c r="AJ165" s="11">
        <v>2046</v>
      </c>
      <c r="AK165" s="11">
        <v>2047</v>
      </c>
      <c r="AL165" s="11">
        <v>2048</v>
      </c>
      <c r="AM165" s="11">
        <v>2049</v>
      </c>
      <c r="AN165" s="11">
        <v>2050</v>
      </c>
      <c r="AO165" s="11">
        <v>2051</v>
      </c>
      <c r="AP165" s="11">
        <v>2052</v>
      </c>
      <c r="AQ165" s="11">
        <v>2053</v>
      </c>
      <c r="AR165" s="11">
        <v>2054</v>
      </c>
      <c r="AS165" s="11">
        <v>2055</v>
      </c>
      <c r="AT165" s="11">
        <v>2056</v>
      </c>
      <c r="AU165" s="11">
        <v>2057</v>
      </c>
      <c r="AV165" s="11">
        <v>2058</v>
      </c>
      <c r="AW165" s="11">
        <v>2059</v>
      </c>
      <c r="AX165" s="11">
        <v>2060</v>
      </c>
      <c r="AY165" s="11">
        <v>2061</v>
      </c>
      <c r="AZ165" s="11">
        <v>2062</v>
      </c>
    </row>
    <row r="166" spans="1:52">
      <c r="B166" s="10" t="s">
        <v>36</v>
      </c>
      <c r="C166" s="10">
        <v>117</v>
      </c>
      <c r="D166" s="10">
        <v>116</v>
      </c>
      <c r="E166" s="10">
        <v>112</v>
      </c>
      <c r="F166" s="10">
        <v>112</v>
      </c>
      <c r="G166" s="10">
        <v>112</v>
      </c>
      <c r="H166" s="10">
        <v>113</v>
      </c>
      <c r="I166" s="10">
        <v>112</v>
      </c>
      <c r="J166" s="10">
        <v>112</v>
      </c>
      <c r="K166" s="10">
        <v>114</v>
      </c>
      <c r="L166" s="10">
        <v>114</v>
      </c>
      <c r="M166" s="10">
        <v>113</v>
      </c>
      <c r="N166" s="10">
        <v>113</v>
      </c>
      <c r="O166" s="10">
        <v>113</v>
      </c>
      <c r="P166" s="10">
        <v>114</v>
      </c>
      <c r="Q166" s="10">
        <v>115</v>
      </c>
      <c r="R166" s="10">
        <v>115</v>
      </c>
      <c r="S166" s="10">
        <v>114</v>
      </c>
      <c r="T166" s="10">
        <v>114</v>
      </c>
      <c r="U166" s="10">
        <v>118</v>
      </c>
      <c r="V166" s="10">
        <v>117</v>
      </c>
      <c r="W166" s="10">
        <v>116</v>
      </c>
      <c r="X166" s="10">
        <v>116</v>
      </c>
      <c r="Y166" s="10">
        <v>116</v>
      </c>
      <c r="Z166" s="10">
        <v>117</v>
      </c>
      <c r="AA166" s="10">
        <v>119</v>
      </c>
      <c r="AB166" s="11">
        <v>118</v>
      </c>
      <c r="AC166" s="11">
        <v>118</v>
      </c>
      <c r="AD166" s="11">
        <v>120</v>
      </c>
      <c r="AE166" s="11">
        <v>119</v>
      </c>
      <c r="AF166" s="11">
        <v>118</v>
      </c>
      <c r="AG166" s="11">
        <v>119</v>
      </c>
      <c r="AH166" s="11">
        <v>121</v>
      </c>
      <c r="AI166" s="11">
        <v>120</v>
      </c>
      <c r="AJ166" s="11">
        <v>120</v>
      </c>
      <c r="AK166" s="11">
        <v>120</v>
      </c>
      <c r="AL166" s="11">
        <v>121</v>
      </c>
      <c r="AM166" s="11">
        <v>125</v>
      </c>
      <c r="AN166" s="11">
        <v>127</v>
      </c>
      <c r="AO166" s="11">
        <v>129</v>
      </c>
      <c r="AP166" s="11">
        <v>131</v>
      </c>
      <c r="AQ166" s="11">
        <v>134</v>
      </c>
      <c r="AR166" s="11">
        <v>136</v>
      </c>
      <c r="AS166" s="11">
        <v>139</v>
      </c>
      <c r="AT166" s="11">
        <v>141</v>
      </c>
      <c r="AU166" s="11">
        <v>144</v>
      </c>
      <c r="AV166" s="11">
        <v>146</v>
      </c>
      <c r="AW166" s="11">
        <v>149</v>
      </c>
      <c r="AX166" s="11">
        <v>151</v>
      </c>
      <c r="AY166" s="11">
        <v>154</v>
      </c>
      <c r="AZ166" s="11">
        <v>157</v>
      </c>
    </row>
    <row r="167" spans="1:52">
      <c r="A167" s="70" t="s">
        <v>88</v>
      </c>
      <c r="B167" s="47" t="s">
        <v>36</v>
      </c>
      <c r="C167" s="47">
        <v>117</v>
      </c>
      <c r="D167" s="47">
        <v>116</v>
      </c>
      <c r="E167" s="47">
        <v>112</v>
      </c>
      <c r="F167" s="47">
        <v>112</v>
      </c>
      <c r="G167" s="47">
        <v>112</v>
      </c>
      <c r="H167" s="47">
        <v>113</v>
      </c>
      <c r="I167" s="47">
        <v>112</v>
      </c>
      <c r="J167" s="47">
        <v>112</v>
      </c>
      <c r="K167" s="47">
        <v>113</v>
      </c>
      <c r="L167" s="47">
        <v>113</v>
      </c>
      <c r="M167" s="47">
        <v>115</v>
      </c>
      <c r="N167" s="47">
        <v>124</v>
      </c>
      <c r="O167" s="47">
        <v>126</v>
      </c>
      <c r="P167" s="47">
        <v>128</v>
      </c>
      <c r="Q167" s="47">
        <v>128</v>
      </c>
      <c r="R167" s="47">
        <v>128</v>
      </c>
      <c r="S167" s="47">
        <v>129</v>
      </c>
      <c r="T167" s="47">
        <v>130</v>
      </c>
      <c r="U167" s="47">
        <v>130</v>
      </c>
      <c r="V167" s="47">
        <v>130</v>
      </c>
      <c r="W167" s="47">
        <v>130</v>
      </c>
      <c r="X167" s="47">
        <v>133</v>
      </c>
      <c r="Y167" s="47">
        <v>132</v>
      </c>
      <c r="Z167" s="47">
        <v>131</v>
      </c>
      <c r="AA167" s="47">
        <v>131</v>
      </c>
      <c r="AB167" s="57">
        <v>134</v>
      </c>
      <c r="AC167" s="57">
        <v>133</v>
      </c>
      <c r="AD167" s="57">
        <v>133</v>
      </c>
      <c r="AE167" s="57">
        <v>135</v>
      </c>
      <c r="AF167" s="57">
        <v>134</v>
      </c>
      <c r="AG167" s="57">
        <v>133</v>
      </c>
      <c r="AH167" s="57">
        <v>134</v>
      </c>
      <c r="AI167" s="57">
        <v>135</v>
      </c>
      <c r="AJ167" s="57">
        <v>135</v>
      </c>
      <c r="AK167" s="57">
        <v>135</v>
      </c>
      <c r="AL167" s="57">
        <v>135</v>
      </c>
      <c r="AM167" s="57">
        <v>140</v>
      </c>
      <c r="AN167" s="57">
        <v>143</v>
      </c>
      <c r="AO167" s="57">
        <v>145</v>
      </c>
      <c r="AP167" s="57">
        <v>148</v>
      </c>
      <c r="AQ167" s="57">
        <v>150</v>
      </c>
      <c r="AR167" s="57">
        <v>153</v>
      </c>
      <c r="AS167" s="57">
        <v>156</v>
      </c>
      <c r="AT167" s="57">
        <v>159</v>
      </c>
      <c r="AU167" s="57">
        <v>162</v>
      </c>
      <c r="AV167" s="57">
        <v>165</v>
      </c>
      <c r="AW167" s="57">
        <v>168</v>
      </c>
      <c r="AX167" s="57">
        <v>171</v>
      </c>
      <c r="AY167" s="57">
        <v>174</v>
      </c>
      <c r="AZ167" s="57">
        <v>177</v>
      </c>
    </row>
    <row r="168" spans="1:52">
      <c r="A168" s="70" t="s">
        <v>119</v>
      </c>
      <c r="B168" s="10" t="s">
        <v>36</v>
      </c>
      <c r="C168" s="10">
        <v>117</v>
      </c>
      <c r="D168" s="10">
        <v>116</v>
      </c>
      <c r="E168" s="10">
        <v>112</v>
      </c>
      <c r="F168" s="10">
        <v>112</v>
      </c>
      <c r="G168" s="10">
        <v>112</v>
      </c>
      <c r="H168" s="10">
        <v>113</v>
      </c>
      <c r="I168" s="10">
        <v>112</v>
      </c>
      <c r="J168" s="10">
        <v>112</v>
      </c>
      <c r="K168" s="10">
        <v>114</v>
      </c>
      <c r="L168" s="10">
        <v>114</v>
      </c>
      <c r="M168" s="10">
        <v>113</v>
      </c>
      <c r="N168" s="10">
        <v>112</v>
      </c>
      <c r="O168" s="10">
        <v>113</v>
      </c>
      <c r="P168" s="10">
        <v>116</v>
      </c>
      <c r="Q168" s="10">
        <v>123</v>
      </c>
      <c r="R168" s="10">
        <v>135</v>
      </c>
      <c r="S168" s="10">
        <v>137</v>
      </c>
      <c r="T168" s="10">
        <v>138</v>
      </c>
      <c r="U168" s="10">
        <v>139</v>
      </c>
      <c r="V168" s="10">
        <v>139</v>
      </c>
      <c r="W168" s="10">
        <v>138</v>
      </c>
      <c r="X168" s="10">
        <v>138</v>
      </c>
      <c r="Y168" s="10">
        <v>138</v>
      </c>
      <c r="Z168" s="10">
        <v>139</v>
      </c>
      <c r="AA168" s="10">
        <v>140</v>
      </c>
      <c r="AB168" s="11">
        <v>140</v>
      </c>
      <c r="AC168" s="11">
        <v>140</v>
      </c>
      <c r="AD168" s="11">
        <v>141</v>
      </c>
      <c r="AE168" s="11">
        <v>141</v>
      </c>
      <c r="AF168" s="11">
        <v>141</v>
      </c>
      <c r="AG168" s="11">
        <v>142</v>
      </c>
      <c r="AH168" s="11">
        <v>142</v>
      </c>
      <c r="AI168" s="11">
        <v>142</v>
      </c>
      <c r="AJ168" s="11">
        <v>142</v>
      </c>
      <c r="AK168" s="11">
        <v>143</v>
      </c>
      <c r="AL168" s="11">
        <v>143</v>
      </c>
      <c r="AM168" s="11">
        <v>148</v>
      </c>
      <c r="AN168" s="11">
        <v>151</v>
      </c>
      <c r="AO168" s="11">
        <v>153</v>
      </c>
      <c r="AP168" s="11">
        <v>156</v>
      </c>
      <c r="AQ168" s="11">
        <v>159</v>
      </c>
      <c r="AR168" s="11">
        <v>162</v>
      </c>
      <c r="AS168" s="11">
        <v>165</v>
      </c>
      <c r="AT168" s="11">
        <v>168</v>
      </c>
      <c r="AU168" s="11">
        <v>171</v>
      </c>
      <c r="AV168" s="11">
        <v>174</v>
      </c>
      <c r="AW168" s="11">
        <v>177</v>
      </c>
      <c r="AX168" s="11">
        <v>180</v>
      </c>
      <c r="AY168" s="11">
        <v>183</v>
      </c>
      <c r="AZ168" s="11">
        <v>187</v>
      </c>
    </row>
    <row r="169" spans="1:52">
      <c r="A169" s="70" t="s">
        <v>120</v>
      </c>
      <c r="B169" s="10" t="s">
        <v>36</v>
      </c>
      <c r="C169" s="10">
        <v>117</v>
      </c>
      <c r="D169" s="10">
        <v>116</v>
      </c>
      <c r="E169" s="10">
        <v>112</v>
      </c>
      <c r="F169" s="10">
        <v>112</v>
      </c>
      <c r="G169" s="10">
        <v>112</v>
      </c>
      <c r="H169" s="10">
        <v>112</v>
      </c>
      <c r="I169" s="10">
        <v>111</v>
      </c>
      <c r="J169" s="10">
        <v>113</v>
      </c>
      <c r="K169" s="10">
        <v>124</v>
      </c>
      <c r="L169" s="10">
        <v>127</v>
      </c>
      <c r="M169" s="10">
        <v>128</v>
      </c>
      <c r="N169" s="10">
        <v>129</v>
      </c>
      <c r="O169" s="10">
        <v>129</v>
      </c>
      <c r="P169" s="10">
        <v>129</v>
      </c>
      <c r="Q169" s="10">
        <v>128</v>
      </c>
      <c r="R169" s="10">
        <v>128</v>
      </c>
      <c r="S169" s="10">
        <v>128</v>
      </c>
      <c r="T169" s="10">
        <v>128</v>
      </c>
      <c r="U169" s="10">
        <v>129</v>
      </c>
      <c r="V169" s="10">
        <v>133</v>
      </c>
      <c r="W169" s="10">
        <v>131</v>
      </c>
      <c r="X169" s="10">
        <v>132</v>
      </c>
      <c r="Y169" s="10">
        <v>132</v>
      </c>
      <c r="Z169" s="10">
        <v>131</v>
      </c>
      <c r="AA169" s="10">
        <v>131</v>
      </c>
      <c r="AB169" s="11">
        <v>134</v>
      </c>
      <c r="AC169" s="11">
        <v>133</v>
      </c>
      <c r="AD169" s="11">
        <v>133</v>
      </c>
      <c r="AE169" s="11">
        <v>135</v>
      </c>
      <c r="AF169" s="11">
        <v>134</v>
      </c>
      <c r="AG169" s="11">
        <v>134</v>
      </c>
      <c r="AH169" s="11">
        <v>134</v>
      </c>
      <c r="AI169" s="11">
        <v>135</v>
      </c>
      <c r="AJ169" s="11">
        <v>134</v>
      </c>
      <c r="AK169" s="11">
        <v>136</v>
      </c>
      <c r="AL169" s="11">
        <v>136</v>
      </c>
      <c r="AM169" s="11">
        <v>140</v>
      </c>
      <c r="AN169" s="11">
        <v>143</v>
      </c>
      <c r="AO169" s="11">
        <v>145</v>
      </c>
      <c r="AP169" s="11">
        <v>148</v>
      </c>
      <c r="AQ169" s="11">
        <v>151</v>
      </c>
      <c r="AR169" s="11">
        <v>153</v>
      </c>
      <c r="AS169" s="11">
        <v>156</v>
      </c>
      <c r="AT169" s="11">
        <v>159</v>
      </c>
      <c r="AU169" s="11">
        <v>162</v>
      </c>
      <c r="AV169" s="11">
        <v>165</v>
      </c>
      <c r="AW169" s="11">
        <v>168</v>
      </c>
      <c r="AX169" s="11">
        <v>171</v>
      </c>
      <c r="AY169" s="11">
        <v>174</v>
      </c>
      <c r="AZ169" s="11">
        <v>177</v>
      </c>
    </row>
    <row r="170" spans="1:52">
      <c r="A170" s="70" t="s">
        <v>121</v>
      </c>
      <c r="B170" s="10" t="s">
        <v>36</v>
      </c>
      <c r="C170" s="10">
        <v>117</v>
      </c>
      <c r="D170" s="10">
        <v>116</v>
      </c>
      <c r="E170" s="10">
        <v>112</v>
      </c>
      <c r="F170" s="10">
        <v>112</v>
      </c>
      <c r="G170" s="10">
        <v>112</v>
      </c>
      <c r="H170" s="10">
        <v>112</v>
      </c>
      <c r="I170" s="10">
        <v>111</v>
      </c>
      <c r="J170" s="10">
        <v>113</v>
      </c>
      <c r="K170" s="10">
        <v>124</v>
      </c>
      <c r="L170" s="10">
        <v>127</v>
      </c>
      <c r="M170" s="10">
        <v>128</v>
      </c>
      <c r="N170" s="10">
        <v>127</v>
      </c>
      <c r="O170" s="10">
        <v>127</v>
      </c>
      <c r="P170" s="10">
        <v>135</v>
      </c>
      <c r="Q170" s="10">
        <v>147</v>
      </c>
      <c r="R170" s="10">
        <v>149</v>
      </c>
      <c r="S170" s="10">
        <v>149</v>
      </c>
      <c r="T170" s="10">
        <v>150</v>
      </c>
      <c r="U170" s="10">
        <v>151</v>
      </c>
      <c r="V170" s="10">
        <v>151</v>
      </c>
      <c r="W170" s="10">
        <v>152</v>
      </c>
      <c r="X170" s="10">
        <v>152</v>
      </c>
      <c r="Y170" s="10">
        <v>153</v>
      </c>
      <c r="Z170" s="10">
        <v>153</v>
      </c>
      <c r="AA170" s="10">
        <v>153</v>
      </c>
      <c r="AB170" s="11">
        <v>154</v>
      </c>
      <c r="AC170" s="11">
        <v>154</v>
      </c>
      <c r="AD170" s="11">
        <v>155</v>
      </c>
      <c r="AE170" s="11">
        <v>155</v>
      </c>
      <c r="AF170" s="11">
        <v>155</v>
      </c>
      <c r="AG170" s="11">
        <v>155</v>
      </c>
      <c r="AH170" s="11">
        <v>156</v>
      </c>
      <c r="AI170" s="11">
        <v>156</v>
      </c>
      <c r="AJ170" s="11">
        <v>156</v>
      </c>
      <c r="AK170" s="11">
        <v>157</v>
      </c>
      <c r="AL170" s="11">
        <v>157</v>
      </c>
      <c r="AM170" s="11">
        <v>162</v>
      </c>
      <c r="AN170" s="11">
        <v>165</v>
      </c>
      <c r="AO170" s="11">
        <v>168</v>
      </c>
      <c r="AP170" s="11">
        <v>171</v>
      </c>
      <c r="AQ170" s="11">
        <v>174</v>
      </c>
      <c r="AR170" s="11">
        <v>178</v>
      </c>
      <c r="AS170" s="11">
        <v>181</v>
      </c>
      <c r="AT170" s="11">
        <v>184</v>
      </c>
      <c r="AU170" s="11">
        <v>187</v>
      </c>
      <c r="AV170" s="11">
        <v>191</v>
      </c>
      <c r="AW170" s="11">
        <v>194</v>
      </c>
      <c r="AX170" s="11">
        <v>198</v>
      </c>
      <c r="AY170" s="11">
        <v>201</v>
      </c>
      <c r="AZ170" s="11">
        <v>205</v>
      </c>
    </row>
    <row r="171" spans="1:52">
      <c r="A171" s="70" t="s">
        <v>122</v>
      </c>
      <c r="B171" s="10" t="s">
        <v>36</v>
      </c>
      <c r="C171" s="10">
        <v>117</v>
      </c>
      <c r="D171" s="10">
        <v>116</v>
      </c>
      <c r="E171" s="10">
        <v>112</v>
      </c>
      <c r="F171" s="10">
        <v>112</v>
      </c>
      <c r="G171" s="10">
        <v>112</v>
      </c>
      <c r="H171" s="10">
        <v>112</v>
      </c>
      <c r="I171" s="10">
        <v>112</v>
      </c>
      <c r="J171" s="10">
        <v>114</v>
      </c>
      <c r="K171" s="10">
        <v>124</v>
      </c>
      <c r="L171" s="10">
        <v>127</v>
      </c>
      <c r="M171" s="10">
        <v>128</v>
      </c>
      <c r="N171" s="10">
        <v>128</v>
      </c>
      <c r="O171" s="10">
        <v>127</v>
      </c>
      <c r="P171" s="10">
        <v>135</v>
      </c>
      <c r="Q171" s="10">
        <v>148</v>
      </c>
      <c r="R171" s="10">
        <v>150</v>
      </c>
      <c r="S171" s="10">
        <v>151</v>
      </c>
      <c r="T171" s="10">
        <v>151</v>
      </c>
      <c r="U171" s="10">
        <v>152</v>
      </c>
      <c r="V171" s="10">
        <v>153</v>
      </c>
      <c r="W171" s="10">
        <v>153</v>
      </c>
      <c r="X171" s="10">
        <v>154</v>
      </c>
      <c r="Y171" s="10">
        <v>154</v>
      </c>
      <c r="Z171" s="10">
        <v>154</v>
      </c>
      <c r="AA171" s="10">
        <v>154</v>
      </c>
      <c r="AB171" s="11">
        <v>155</v>
      </c>
      <c r="AC171" s="11">
        <v>155</v>
      </c>
      <c r="AD171" s="11">
        <v>155</v>
      </c>
      <c r="AE171" s="11">
        <v>156</v>
      </c>
      <c r="AF171" s="11">
        <v>156</v>
      </c>
      <c r="AG171" s="11">
        <v>156</v>
      </c>
      <c r="AH171" s="11">
        <v>156</v>
      </c>
      <c r="AI171" s="11">
        <v>157</v>
      </c>
      <c r="AJ171" s="11">
        <v>157</v>
      </c>
      <c r="AK171" s="11">
        <v>157</v>
      </c>
      <c r="AL171" s="11">
        <v>157</v>
      </c>
      <c r="AM171" s="11">
        <v>163</v>
      </c>
      <c r="AN171" s="11">
        <v>166</v>
      </c>
      <c r="AO171" s="11">
        <v>169</v>
      </c>
      <c r="AP171" s="11">
        <v>172</v>
      </c>
      <c r="AQ171" s="11">
        <v>175</v>
      </c>
      <c r="AR171" s="11">
        <v>178</v>
      </c>
      <c r="AS171" s="11">
        <v>181</v>
      </c>
      <c r="AT171" s="11">
        <v>184</v>
      </c>
      <c r="AU171" s="11">
        <v>188</v>
      </c>
      <c r="AV171" s="11">
        <v>191</v>
      </c>
      <c r="AW171" s="11">
        <v>194</v>
      </c>
      <c r="AX171" s="11">
        <v>198</v>
      </c>
      <c r="AY171" s="11">
        <v>202</v>
      </c>
      <c r="AZ171" s="11">
        <v>205</v>
      </c>
    </row>
    <row r="172" spans="1:52">
      <c r="A172" s="71" t="s">
        <v>145</v>
      </c>
      <c r="B172" s="10" t="s">
        <v>36</v>
      </c>
      <c r="C172" s="10">
        <v>117</v>
      </c>
      <c r="D172" s="10">
        <v>116</v>
      </c>
      <c r="E172" s="10">
        <v>112</v>
      </c>
      <c r="F172" s="10">
        <v>112</v>
      </c>
      <c r="G172" s="10">
        <v>112</v>
      </c>
      <c r="H172" s="10">
        <v>112</v>
      </c>
      <c r="I172" s="10">
        <v>112</v>
      </c>
      <c r="J172" s="10">
        <v>114</v>
      </c>
      <c r="K172" s="10">
        <v>124</v>
      </c>
      <c r="L172" s="10">
        <v>127</v>
      </c>
      <c r="M172" s="10">
        <v>128</v>
      </c>
      <c r="N172" s="10">
        <v>127</v>
      </c>
      <c r="O172" s="10">
        <v>127</v>
      </c>
      <c r="P172" s="10">
        <v>129</v>
      </c>
      <c r="Q172" s="10">
        <v>129</v>
      </c>
      <c r="R172" s="10">
        <v>129</v>
      </c>
      <c r="S172" s="10">
        <v>129</v>
      </c>
      <c r="T172" s="10">
        <v>129</v>
      </c>
      <c r="U172" s="10">
        <v>130</v>
      </c>
      <c r="V172" s="10">
        <v>138</v>
      </c>
      <c r="W172" s="10">
        <v>150</v>
      </c>
      <c r="X172" s="10">
        <v>154</v>
      </c>
      <c r="Y172" s="10">
        <v>154</v>
      </c>
      <c r="Z172" s="10">
        <v>154</v>
      </c>
      <c r="AA172" s="10">
        <v>154</v>
      </c>
      <c r="AB172" s="11">
        <v>155</v>
      </c>
      <c r="AC172" s="11">
        <v>155</v>
      </c>
      <c r="AD172" s="11">
        <v>155</v>
      </c>
      <c r="AE172" s="11">
        <v>156</v>
      </c>
      <c r="AF172" s="11">
        <v>156</v>
      </c>
      <c r="AG172" s="11">
        <v>156</v>
      </c>
      <c r="AH172" s="11">
        <v>156</v>
      </c>
      <c r="AI172" s="11">
        <v>157</v>
      </c>
      <c r="AJ172" s="11">
        <v>157</v>
      </c>
      <c r="AK172" s="11">
        <v>157</v>
      </c>
      <c r="AL172" s="11">
        <v>157</v>
      </c>
      <c r="AM172" s="11">
        <v>163</v>
      </c>
      <c r="AN172" s="11">
        <v>166</v>
      </c>
      <c r="AO172" s="11">
        <v>169</v>
      </c>
      <c r="AP172" s="11">
        <v>172</v>
      </c>
      <c r="AQ172" s="11">
        <v>175</v>
      </c>
      <c r="AR172" s="11">
        <v>178</v>
      </c>
      <c r="AS172" s="11">
        <v>181</v>
      </c>
      <c r="AT172" s="11">
        <v>184</v>
      </c>
      <c r="AU172" s="11">
        <v>188</v>
      </c>
      <c r="AV172" s="11">
        <v>191</v>
      </c>
      <c r="AW172" s="11">
        <v>194</v>
      </c>
      <c r="AX172" s="11">
        <v>198</v>
      </c>
      <c r="AY172" s="11">
        <v>202</v>
      </c>
      <c r="AZ172" s="11">
        <v>205</v>
      </c>
    </row>
    <row r="173" spans="1:52" s="47" customFormat="1">
      <c r="A173" s="70" t="s">
        <v>124</v>
      </c>
      <c r="B173" s="10" t="s">
        <v>36</v>
      </c>
      <c r="C173" s="10">
        <v>117</v>
      </c>
      <c r="D173" s="10">
        <v>116</v>
      </c>
      <c r="E173" s="10">
        <v>112</v>
      </c>
      <c r="F173" s="10">
        <v>112</v>
      </c>
      <c r="G173" s="10">
        <v>112</v>
      </c>
      <c r="H173" s="10">
        <v>112</v>
      </c>
      <c r="I173" s="10">
        <v>112</v>
      </c>
      <c r="J173" s="10">
        <v>114</v>
      </c>
      <c r="K173" s="10">
        <v>124</v>
      </c>
      <c r="L173" s="10">
        <v>127</v>
      </c>
      <c r="M173" s="10">
        <v>128</v>
      </c>
      <c r="N173" s="10">
        <v>127</v>
      </c>
      <c r="O173" s="10">
        <v>127</v>
      </c>
      <c r="P173" s="10">
        <v>129</v>
      </c>
      <c r="Q173" s="10">
        <v>129</v>
      </c>
      <c r="R173" s="10">
        <v>129</v>
      </c>
      <c r="S173" s="10">
        <v>129</v>
      </c>
      <c r="T173" s="10">
        <v>129</v>
      </c>
      <c r="U173" s="10">
        <v>131</v>
      </c>
      <c r="V173" s="10">
        <v>130</v>
      </c>
      <c r="W173" s="10">
        <v>131</v>
      </c>
      <c r="X173" s="10">
        <v>131</v>
      </c>
      <c r="Y173" s="10">
        <v>132</v>
      </c>
      <c r="Z173" s="10">
        <v>131</v>
      </c>
      <c r="AA173" s="10">
        <v>132</v>
      </c>
      <c r="AB173" s="11">
        <v>132</v>
      </c>
      <c r="AC173" s="11">
        <v>134</v>
      </c>
      <c r="AD173" s="11">
        <v>133</v>
      </c>
      <c r="AE173" s="11">
        <v>132</v>
      </c>
      <c r="AF173" s="11">
        <v>132</v>
      </c>
      <c r="AG173" s="11">
        <v>133</v>
      </c>
      <c r="AH173" s="11">
        <v>133</v>
      </c>
      <c r="AI173" s="11">
        <v>135</v>
      </c>
      <c r="AJ173" s="11">
        <v>134</v>
      </c>
      <c r="AK173" s="11">
        <v>135</v>
      </c>
      <c r="AL173" s="11">
        <v>135</v>
      </c>
      <c r="AM173" s="11">
        <v>139</v>
      </c>
      <c r="AN173" s="11">
        <v>142</v>
      </c>
      <c r="AO173" s="11">
        <v>144</v>
      </c>
      <c r="AP173" s="11">
        <v>147</v>
      </c>
      <c r="AQ173" s="11">
        <v>150</v>
      </c>
      <c r="AR173" s="11">
        <v>152</v>
      </c>
      <c r="AS173" s="11">
        <v>155</v>
      </c>
      <c r="AT173" s="11">
        <v>158</v>
      </c>
      <c r="AU173" s="11">
        <v>161</v>
      </c>
      <c r="AV173" s="11">
        <v>164</v>
      </c>
      <c r="AW173" s="11">
        <v>167</v>
      </c>
      <c r="AX173" s="11">
        <v>170</v>
      </c>
      <c r="AY173" s="11">
        <v>173</v>
      </c>
      <c r="AZ173" s="11">
        <v>176</v>
      </c>
    </row>
    <row r="174" spans="1:52" s="47" customFormat="1">
      <c r="A174" s="70" t="s">
        <v>125</v>
      </c>
    </row>
    <row r="175" spans="1:52">
      <c r="A175" s="47"/>
      <c r="B175" s="9" t="s">
        <v>102</v>
      </c>
      <c r="C175" s="23">
        <v>2013</v>
      </c>
      <c r="D175" s="23">
        <v>2014</v>
      </c>
      <c r="E175" s="23">
        <v>2015</v>
      </c>
      <c r="F175" s="23">
        <v>2016</v>
      </c>
      <c r="G175" s="23">
        <v>2017</v>
      </c>
      <c r="H175" s="23">
        <v>2018</v>
      </c>
      <c r="I175" s="23">
        <v>2019</v>
      </c>
      <c r="J175" s="23">
        <v>2020</v>
      </c>
      <c r="K175" s="23">
        <v>2021</v>
      </c>
      <c r="L175" s="23">
        <v>2022</v>
      </c>
      <c r="M175" s="23">
        <v>2023</v>
      </c>
      <c r="N175" s="23">
        <v>2024</v>
      </c>
      <c r="O175" s="23">
        <v>2025</v>
      </c>
      <c r="P175" s="23">
        <v>2026</v>
      </c>
      <c r="Q175" s="23">
        <v>2027</v>
      </c>
      <c r="R175" s="23">
        <v>2028</v>
      </c>
      <c r="S175" s="23">
        <v>2029</v>
      </c>
      <c r="T175" s="23">
        <v>2030</v>
      </c>
      <c r="U175" s="23">
        <v>2031</v>
      </c>
      <c r="V175" s="23">
        <v>2032</v>
      </c>
      <c r="W175" s="23">
        <v>2033</v>
      </c>
      <c r="X175" s="23">
        <v>2034</v>
      </c>
      <c r="Y175" s="23">
        <v>2035</v>
      </c>
      <c r="Z175" s="23">
        <v>2036</v>
      </c>
      <c r="AA175" s="23">
        <v>2037</v>
      </c>
      <c r="AB175" s="11">
        <v>2038</v>
      </c>
      <c r="AC175" s="11">
        <v>2039</v>
      </c>
      <c r="AD175" s="11">
        <v>2040</v>
      </c>
      <c r="AE175" s="11">
        <v>2041</v>
      </c>
      <c r="AF175" s="11">
        <v>2042</v>
      </c>
      <c r="AG175" s="11">
        <v>2043</v>
      </c>
      <c r="AH175" s="11">
        <v>2044</v>
      </c>
      <c r="AI175" s="11">
        <v>2045</v>
      </c>
      <c r="AJ175" s="11">
        <v>2046</v>
      </c>
      <c r="AK175" s="11">
        <v>2047</v>
      </c>
      <c r="AL175" s="11">
        <v>2048</v>
      </c>
      <c r="AM175" s="11">
        <v>2049</v>
      </c>
      <c r="AN175" s="11">
        <v>2050</v>
      </c>
      <c r="AO175" s="11">
        <v>2051</v>
      </c>
      <c r="AP175" s="11">
        <v>2052</v>
      </c>
      <c r="AQ175" s="11">
        <v>2053</v>
      </c>
      <c r="AR175" s="11">
        <v>2054</v>
      </c>
      <c r="AS175" s="11">
        <v>2055</v>
      </c>
      <c r="AT175" s="11">
        <v>2056</v>
      </c>
      <c r="AU175" s="11">
        <v>2057</v>
      </c>
      <c r="AV175" s="11">
        <v>2058</v>
      </c>
      <c r="AW175" s="11">
        <v>2059</v>
      </c>
      <c r="AX175" s="11">
        <v>2060</v>
      </c>
      <c r="AY175" s="11">
        <v>2061</v>
      </c>
      <c r="AZ175" s="11">
        <v>2062</v>
      </c>
    </row>
    <row r="176" spans="1:52">
      <c r="B176" s="10" t="s">
        <v>37</v>
      </c>
      <c r="C176" s="10">
        <v>143</v>
      </c>
      <c r="D176" s="10">
        <v>166</v>
      </c>
      <c r="E176" s="10">
        <v>167</v>
      </c>
      <c r="F176" s="10">
        <v>178</v>
      </c>
      <c r="G176" s="10">
        <v>191</v>
      </c>
      <c r="H176" s="10">
        <v>197</v>
      </c>
      <c r="I176" s="10">
        <v>206</v>
      </c>
      <c r="J176" s="10">
        <v>209</v>
      </c>
      <c r="K176" s="10">
        <v>218</v>
      </c>
      <c r="L176" s="10">
        <v>233</v>
      </c>
      <c r="M176" s="10">
        <v>257</v>
      </c>
      <c r="N176" s="10">
        <v>278</v>
      </c>
      <c r="O176" s="10">
        <v>296</v>
      </c>
      <c r="P176" s="10">
        <v>277</v>
      </c>
      <c r="Q176" s="10">
        <v>286</v>
      </c>
      <c r="R176" s="10">
        <v>307</v>
      </c>
      <c r="S176" s="10">
        <v>339</v>
      </c>
      <c r="T176" s="10">
        <v>362</v>
      </c>
      <c r="U176" s="10">
        <v>357</v>
      </c>
      <c r="V176" s="10">
        <v>421</v>
      </c>
      <c r="W176" s="10">
        <v>454</v>
      </c>
      <c r="X176" s="10">
        <v>488</v>
      </c>
      <c r="Y176" s="10">
        <v>527</v>
      </c>
      <c r="Z176" s="10">
        <v>554</v>
      </c>
      <c r="AA176" s="10">
        <v>568</v>
      </c>
      <c r="AB176" s="11">
        <v>636</v>
      </c>
      <c r="AC176" s="11">
        <v>678</v>
      </c>
      <c r="AD176" s="11">
        <v>706</v>
      </c>
      <c r="AE176" s="11">
        <v>787</v>
      </c>
      <c r="AF176" s="11">
        <v>861</v>
      </c>
      <c r="AG176" s="11">
        <v>921</v>
      </c>
      <c r="AH176" s="11">
        <v>949</v>
      </c>
      <c r="AI176" s="11">
        <v>1033</v>
      </c>
      <c r="AJ176" s="11">
        <v>1119</v>
      </c>
      <c r="AK176" s="11">
        <v>1194</v>
      </c>
      <c r="AL176" s="11">
        <v>1259</v>
      </c>
      <c r="AM176" s="11">
        <v>1233</v>
      </c>
      <c r="AN176" s="11">
        <v>1256</v>
      </c>
      <c r="AO176" s="11">
        <v>1278</v>
      </c>
      <c r="AP176" s="11">
        <v>1301</v>
      </c>
      <c r="AQ176" s="11">
        <v>1325</v>
      </c>
      <c r="AR176" s="11">
        <v>1348</v>
      </c>
      <c r="AS176" s="11">
        <v>1373</v>
      </c>
      <c r="AT176" s="11">
        <v>1397</v>
      </c>
      <c r="AU176" s="11">
        <v>1423</v>
      </c>
      <c r="AV176" s="11">
        <v>1448</v>
      </c>
      <c r="AW176" s="11">
        <v>1474</v>
      </c>
      <c r="AX176" s="11">
        <v>1501</v>
      </c>
      <c r="AY176" s="11">
        <v>1528</v>
      </c>
      <c r="AZ176" s="11">
        <v>1555</v>
      </c>
    </row>
    <row r="177" spans="1:52">
      <c r="A177" s="70" t="s">
        <v>88</v>
      </c>
      <c r="B177" s="47" t="s">
        <v>37</v>
      </c>
      <c r="C177" s="47">
        <v>143</v>
      </c>
      <c r="D177" s="47">
        <v>166</v>
      </c>
      <c r="E177" s="47">
        <v>167</v>
      </c>
      <c r="F177" s="47">
        <v>178</v>
      </c>
      <c r="G177" s="47">
        <v>191</v>
      </c>
      <c r="H177" s="47">
        <v>197</v>
      </c>
      <c r="I177" s="47">
        <v>206</v>
      </c>
      <c r="J177" s="47">
        <v>209</v>
      </c>
      <c r="K177" s="47">
        <v>222</v>
      </c>
      <c r="L177" s="47">
        <v>237</v>
      </c>
      <c r="M177" s="47">
        <v>237</v>
      </c>
      <c r="N177" s="47">
        <v>228</v>
      </c>
      <c r="O177" s="47">
        <v>242</v>
      </c>
      <c r="P177" s="47">
        <v>227</v>
      </c>
      <c r="Q177" s="47">
        <v>235</v>
      </c>
      <c r="R177" s="47">
        <v>237</v>
      </c>
      <c r="S177" s="47">
        <v>247</v>
      </c>
      <c r="T177" s="47">
        <v>258</v>
      </c>
      <c r="U177" s="47">
        <v>275</v>
      </c>
      <c r="V177" s="47">
        <v>293</v>
      </c>
      <c r="W177" s="47">
        <v>320</v>
      </c>
      <c r="X177" s="47">
        <v>320</v>
      </c>
      <c r="Y177" s="47">
        <v>394</v>
      </c>
      <c r="Z177" s="47">
        <v>426</v>
      </c>
      <c r="AA177" s="47">
        <v>454</v>
      </c>
      <c r="AB177" s="57">
        <v>452</v>
      </c>
      <c r="AC177" s="57">
        <v>545</v>
      </c>
      <c r="AD177" s="57">
        <v>591</v>
      </c>
      <c r="AE177" s="57">
        <v>613</v>
      </c>
      <c r="AF177" s="57">
        <v>713</v>
      </c>
      <c r="AG177" s="57">
        <v>771</v>
      </c>
      <c r="AH177" s="57">
        <v>820</v>
      </c>
      <c r="AI177" s="57">
        <v>832</v>
      </c>
      <c r="AJ177" s="57">
        <v>944</v>
      </c>
      <c r="AK177" s="57">
        <v>1003</v>
      </c>
      <c r="AL177" s="57">
        <v>1053</v>
      </c>
      <c r="AM177" s="57">
        <v>1036</v>
      </c>
      <c r="AN177" s="57">
        <v>1055</v>
      </c>
      <c r="AO177" s="57">
        <v>1074</v>
      </c>
      <c r="AP177" s="57">
        <v>1093</v>
      </c>
      <c r="AQ177" s="57">
        <v>1113</v>
      </c>
      <c r="AR177" s="57">
        <v>1133</v>
      </c>
      <c r="AS177" s="57">
        <v>1153</v>
      </c>
      <c r="AT177" s="57">
        <v>1174</v>
      </c>
      <c r="AU177" s="57">
        <v>1195</v>
      </c>
      <c r="AV177" s="57">
        <v>1217</v>
      </c>
      <c r="AW177" s="57">
        <v>1239</v>
      </c>
      <c r="AX177" s="57">
        <v>1261</v>
      </c>
      <c r="AY177" s="57">
        <v>1284</v>
      </c>
      <c r="AZ177" s="57">
        <v>1307</v>
      </c>
    </row>
    <row r="178" spans="1:52">
      <c r="A178" s="70" t="s">
        <v>119</v>
      </c>
      <c r="B178" s="10" t="s">
        <v>37</v>
      </c>
      <c r="C178" s="10">
        <v>143</v>
      </c>
      <c r="D178" s="10">
        <v>166</v>
      </c>
      <c r="E178" s="10">
        <v>167</v>
      </c>
      <c r="F178" s="10">
        <v>178</v>
      </c>
      <c r="G178" s="10">
        <v>191</v>
      </c>
      <c r="H178" s="10">
        <v>197</v>
      </c>
      <c r="I178" s="10">
        <v>206</v>
      </c>
      <c r="J178" s="10">
        <v>209</v>
      </c>
      <c r="K178" s="10">
        <v>218</v>
      </c>
      <c r="L178" s="10">
        <v>234</v>
      </c>
      <c r="M178" s="10">
        <v>258</v>
      </c>
      <c r="N178" s="10">
        <v>280</v>
      </c>
      <c r="O178" s="10">
        <v>296</v>
      </c>
      <c r="P178" s="10">
        <v>270</v>
      </c>
      <c r="Q178" s="10">
        <v>235</v>
      </c>
      <c r="R178" s="10">
        <v>224</v>
      </c>
      <c r="S178" s="10">
        <v>241</v>
      </c>
      <c r="T178" s="10">
        <v>248</v>
      </c>
      <c r="U178" s="10">
        <v>252</v>
      </c>
      <c r="V178" s="10">
        <v>265</v>
      </c>
      <c r="W178" s="10">
        <v>277</v>
      </c>
      <c r="X178" s="10">
        <v>295</v>
      </c>
      <c r="Y178" s="10">
        <v>315</v>
      </c>
      <c r="Z178" s="10">
        <v>330</v>
      </c>
      <c r="AA178" s="10">
        <v>344</v>
      </c>
      <c r="AB178" s="11">
        <v>367</v>
      </c>
      <c r="AC178" s="11">
        <v>406</v>
      </c>
      <c r="AD178" s="11">
        <v>440</v>
      </c>
      <c r="AE178" s="11">
        <v>469</v>
      </c>
      <c r="AF178" s="11">
        <v>519</v>
      </c>
      <c r="AG178" s="11">
        <v>557</v>
      </c>
      <c r="AH178" s="11">
        <v>603</v>
      </c>
      <c r="AI178" s="11">
        <v>645</v>
      </c>
      <c r="AJ178" s="11">
        <v>715</v>
      </c>
      <c r="AK178" s="11">
        <v>767</v>
      </c>
      <c r="AL178" s="11">
        <v>822</v>
      </c>
      <c r="AM178" s="11">
        <v>795</v>
      </c>
      <c r="AN178" s="11">
        <v>810</v>
      </c>
      <c r="AO178" s="11">
        <v>824</v>
      </c>
      <c r="AP178" s="11">
        <v>839</v>
      </c>
      <c r="AQ178" s="11">
        <v>854</v>
      </c>
      <c r="AR178" s="11">
        <v>870</v>
      </c>
      <c r="AS178" s="11">
        <v>885</v>
      </c>
      <c r="AT178" s="11">
        <v>901</v>
      </c>
      <c r="AU178" s="11">
        <v>917</v>
      </c>
      <c r="AV178" s="11">
        <v>934</v>
      </c>
      <c r="AW178" s="11">
        <v>951</v>
      </c>
      <c r="AX178" s="11">
        <v>968</v>
      </c>
      <c r="AY178" s="11">
        <v>985</v>
      </c>
      <c r="AZ178" s="11">
        <v>1003</v>
      </c>
    </row>
    <row r="179" spans="1:52">
      <c r="A179" s="70" t="s">
        <v>120</v>
      </c>
      <c r="B179" s="10" t="s">
        <v>37</v>
      </c>
      <c r="C179" s="10">
        <v>143</v>
      </c>
      <c r="D179" s="10">
        <v>166</v>
      </c>
      <c r="E179" s="10">
        <v>167</v>
      </c>
      <c r="F179" s="10">
        <v>178</v>
      </c>
      <c r="G179" s="10">
        <v>191</v>
      </c>
      <c r="H179" s="10">
        <v>199</v>
      </c>
      <c r="I179" s="10">
        <v>208</v>
      </c>
      <c r="J179" s="10">
        <v>211</v>
      </c>
      <c r="K179" s="10">
        <v>209</v>
      </c>
      <c r="L179" s="10">
        <v>220</v>
      </c>
      <c r="M179" s="10">
        <v>227</v>
      </c>
      <c r="N179" s="10">
        <v>230</v>
      </c>
      <c r="O179" s="10">
        <v>250</v>
      </c>
      <c r="P179" s="10">
        <v>240</v>
      </c>
      <c r="Q179" s="10">
        <v>253</v>
      </c>
      <c r="R179" s="10">
        <v>263</v>
      </c>
      <c r="S179" s="10">
        <v>279</v>
      </c>
      <c r="T179" s="10">
        <v>305</v>
      </c>
      <c r="U179" s="10">
        <v>318</v>
      </c>
      <c r="V179" s="10">
        <v>315</v>
      </c>
      <c r="W179" s="10">
        <v>389</v>
      </c>
      <c r="X179" s="10">
        <v>413</v>
      </c>
      <c r="Y179" s="10">
        <v>439</v>
      </c>
      <c r="Z179" s="10">
        <v>445</v>
      </c>
      <c r="AA179" s="10">
        <v>466</v>
      </c>
      <c r="AB179" s="11">
        <v>464</v>
      </c>
      <c r="AC179" s="11">
        <v>566</v>
      </c>
      <c r="AD179" s="11">
        <v>612</v>
      </c>
      <c r="AE179" s="11">
        <v>636</v>
      </c>
      <c r="AF179" s="11">
        <v>740</v>
      </c>
      <c r="AG179" s="11">
        <v>797</v>
      </c>
      <c r="AH179" s="11">
        <v>845</v>
      </c>
      <c r="AI179" s="11">
        <v>860</v>
      </c>
      <c r="AJ179" s="11">
        <v>999</v>
      </c>
      <c r="AK179" s="11">
        <v>1012</v>
      </c>
      <c r="AL179" s="11">
        <v>1082</v>
      </c>
      <c r="AM179" s="11">
        <v>1068</v>
      </c>
      <c r="AN179" s="11">
        <v>1087</v>
      </c>
      <c r="AO179" s="11">
        <v>1107</v>
      </c>
      <c r="AP179" s="11">
        <v>1127</v>
      </c>
      <c r="AQ179" s="11">
        <v>1147</v>
      </c>
      <c r="AR179" s="11">
        <v>1168</v>
      </c>
      <c r="AS179" s="11">
        <v>1189</v>
      </c>
      <c r="AT179" s="11">
        <v>1210</v>
      </c>
      <c r="AU179" s="11">
        <v>1232</v>
      </c>
      <c r="AV179" s="11">
        <v>1254</v>
      </c>
      <c r="AW179" s="11">
        <v>1277</v>
      </c>
      <c r="AX179" s="11">
        <v>1300</v>
      </c>
      <c r="AY179" s="11">
        <v>1323</v>
      </c>
      <c r="AZ179" s="11">
        <v>1347</v>
      </c>
    </row>
    <row r="180" spans="1:52">
      <c r="A180" s="70" t="s">
        <v>121</v>
      </c>
      <c r="B180" s="10" t="s">
        <v>37</v>
      </c>
      <c r="C180" s="10">
        <v>143</v>
      </c>
      <c r="D180" s="10">
        <v>166</v>
      </c>
      <c r="E180" s="10">
        <v>167</v>
      </c>
      <c r="F180" s="10">
        <v>178</v>
      </c>
      <c r="G180" s="10">
        <v>191</v>
      </c>
      <c r="H180" s="10">
        <v>199</v>
      </c>
      <c r="I180" s="10">
        <v>208</v>
      </c>
      <c r="J180" s="10">
        <v>212</v>
      </c>
      <c r="K180" s="10">
        <v>209</v>
      </c>
      <c r="L180" s="10">
        <v>220</v>
      </c>
      <c r="M180" s="10">
        <v>230</v>
      </c>
      <c r="N180" s="10">
        <v>244</v>
      </c>
      <c r="O180" s="10">
        <v>263</v>
      </c>
      <c r="P180" s="10">
        <v>218</v>
      </c>
      <c r="Q180" s="10">
        <v>216</v>
      </c>
      <c r="R180" s="10">
        <v>223</v>
      </c>
      <c r="S180" s="10">
        <v>231</v>
      </c>
      <c r="T180" s="10">
        <v>237</v>
      </c>
      <c r="U180" s="10">
        <v>242</v>
      </c>
      <c r="V180" s="10">
        <v>250</v>
      </c>
      <c r="W180" s="10">
        <v>258</v>
      </c>
      <c r="X180" s="10">
        <v>265</v>
      </c>
      <c r="Y180" s="10">
        <v>274</v>
      </c>
      <c r="Z180" s="10">
        <v>276</v>
      </c>
      <c r="AA180" s="10">
        <v>284</v>
      </c>
      <c r="AB180" s="11">
        <v>293</v>
      </c>
      <c r="AC180" s="11">
        <v>303</v>
      </c>
      <c r="AD180" s="11">
        <v>326</v>
      </c>
      <c r="AE180" s="11">
        <v>363</v>
      </c>
      <c r="AF180" s="11">
        <v>385</v>
      </c>
      <c r="AG180" s="11">
        <v>406</v>
      </c>
      <c r="AH180" s="11">
        <v>429</v>
      </c>
      <c r="AI180" s="11">
        <v>474</v>
      </c>
      <c r="AJ180" s="11">
        <v>504</v>
      </c>
      <c r="AK180" s="11">
        <v>546</v>
      </c>
      <c r="AL180" s="11">
        <v>582</v>
      </c>
      <c r="AM180" s="11">
        <v>564</v>
      </c>
      <c r="AN180" s="11">
        <v>574</v>
      </c>
      <c r="AO180" s="11">
        <v>584</v>
      </c>
      <c r="AP180" s="11">
        <v>595</v>
      </c>
      <c r="AQ180" s="11">
        <v>605</v>
      </c>
      <c r="AR180" s="11">
        <v>616</v>
      </c>
      <c r="AS180" s="11">
        <v>627</v>
      </c>
      <c r="AT180" s="11">
        <v>639</v>
      </c>
      <c r="AU180" s="11">
        <v>650</v>
      </c>
      <c r="AV180" s="11">
        <v>662</v>
      </c>
      <c r="AW180" s="11">
        <v>674</v>
      </c>
      <c r="AX180" s="11">
        <v>686</v>
      </c>
      <c r="AY180" s="11">
        <v>698</v>
      </c>
      <c r="AZ180" s="11">
        <v>711</v>
      </c>
    </row>
    <row r="181" spans="1:52">
      <c r="A181" s="70" t="s">
        <v>122</v>
      </c>
      <c r="B181" s="10" t="s">
        <v>37</v>
      </c>
      <c r="C181" s="10">
        <v>143</v>
      </c>
      <c r="D181" s="10">
        <v>166</v>
      </c>
      <c r="E181" s="10">
        <v>167</v>
      </c>
      <c r="F181" s="10">
        <v>178</v>
      </c>
      <c r="G181" s="10">
        <v>191</v>
      </c>
      <c r="H181" s="10">
        <v>200</v>
      </c>
      <c r="I181" s="10">
        <v>205</v>
      </c>
      <c r="J181" s="10">
        <v>207</v>
      </c>
      <c r="K181" s="10">
        <v>222</v>
      </c>
      <c r="L181" s="10">
        <v>239</v>
      </c>
      <c r="M181" s="10">
        <v>247</v>
      </c>
      <c r="N181" s="10">
        <v>256</v>
      </c>
      <c r="O181" s="10">
        <v>270</v>
      </c>
      <c r="P181" s="10">
        <v>233</v>
      </c>
      <c r="Q181" s="10">
        <v>238</v>
      </c>
      <c r="R181" s="10">
        <v>256</v>
      </c>
      <c r="S181" s="10">
        <v>266</v>
      </c>
      <c r="T181" s="10">
        <v>275</v>
      </c>
      <c r="U181" s="10">
        <v>282</v>
      </c>
      <c r="V181" s="10">
        <v>292</v>
      </c>
      <c r="W181" s="10">
        <v>302</v>
      </c>
      <c r="X181" s="10">
        <v>312</v>
      </c>
      <c r="Y181" s="10">
        <v>324</v>
      </c>
      <c r="Z181" s="10">
        <v>325</v>
      </c>
      <c r="AA181" s="10">
        <v>309</v>
      </c>
      <c r="AB181" s="11">
        <v>317</v>
      </c>
      <c r="AC181" s="11">
        <v>330</v>
      </c>
      <c r="AD181" s="11">
        <v>355</v>
      </c>
      <c r="AE181" s="11">
        <v>376</v>
      </c>
      <c r="AF181" s="11">
        <v>412</v>
      </c>
      <c r="AG181" s="11">
        <v>436</v>
      </c>
      <c r="AH181" s="11">
        <v>462</v>
      </c>
      <c r="AI181" s="11">
        <v>496</v>
      </c>
      <c r="AJ181" s="11">
        <v>533</v>
      </c>
      <c r="AK181" s="11">
        <v>577</v>
      </c>
      <c r="AL181" s="11">
        <v>609</v>
      </c>
      <c r="AM181" s="11">
        <v>593</v>
      </c>
      <c r="AN181" s="11">
        <v>604</v>
      </c>
      <c r="AO181" s="11">
        <v>615</v>
      </c>
      <c r="AP181" s="11">
        <v>626</v>
      </c>
      <c r="AQ181" s="11">
        <v>637</v>
      </c>
      <c r="AR181" s="11">
        <v>649</v>
      </c>
      <c r="AS181" s="11">
        <v>661</v>
      </c>
      <c r="AT181" s="11">
        <v>673</v>
      </c>
      <c r="AU181" s="11">
        <v>685</v>
      </c>
      <c r="AV181" s="11">
        <v>697</v>
      </c>
      <c r="AW181" s="11">
        <v>710</v>
      </c>
      <c r="AX181" s="11">
        <v>722</v>
      </c>
      <c r="AY181" s="11">
        <v>735</v>
      </c>
      <c r="AZ181" s="11">
        <v>749</v>
      </c>
    </row>
    <row r="182" spans="1:52">
      <c r="A182" s="71" t="s">
        <v>145</v>
      </c>
      <c r="B182" s="10" t="s">
        <v>37</v>
      </c>
      <c r="C182" s="10">
        <v>143</v>
      </c>
      <c r="D182" s="10">
        <v>166</v>
      </c>
      <c r="E182" s="10">
        <v>167</v>
      </c>
      <c r="F182" s="10">
        <v>178</v>
      </c>
      <c r="G182" s="10">
        <v>191</v>
      </c>
      <c r="H182" s="10">
        <v>199</v>
      </c>
      <c r="I182" s="10">
        <v>205</v>
      </c>
      <c r="J182" s="10">
        <v>207</v>
      </c>
      <c r="K182" s="10">
        <v>222</v>
      </c>
      <c r="L182" s="10">
        <v>239</v>
      </c>
      <c r="M182" s="10">
        <v>246</v>
      </c>
      <c r="N182" s="10">
        <v>258</v>
      </c>
      <c r="O182" s="10">
        <v>274</v>
      </c>
      <c r="P182" s="10">
        <v>262</v>
      </c>
      <c r="Q182" s="10">
        <v>284</v>
      </c>
      <c r="R182" s="10">
        <v>286</v>
      </c>
      <c r="S182" s="10">
        <v>310</v>
      </c>
      <c r="T182" s="10">
        <v>338</v>
      </c>
      <c r="U182" s="10">
        <v>363</v>
      </c>
      <c r="V182" s="10">
        <v>274</v>
      </c>
      <c r="W182" s="10">
        <v>273</v>
      </c>
      <c r="X182" s="10">
        <v>302</v>
      </c>
      <c r="Y182" s="10">
        <v>313</v>
      </c>
      <c r="Z182" s="10">
        <v>296</v>
      </c>
      <c r="AA182" s="10">
        <v>305</v>
      </c>
      <c r="AB182" s="11">
        <v>316</v>
      </c>
      <c r="AC182" s="11">
        <v>329</v>
      </c>
      <c r="AD182" s="11">
        <v>353</v>
      </c>
      <c r="AE182" s="11">
        <v>375</v>
      </c>
      <c r="AF182" s="11">
        <v>411</v>
      </c>
      <c r="AG182" s="11">
        <v>436</v>
      </c>
      <c r="AH182" s="11">
        <v>460</v>
      </c>
      <c r="AI182" s="11">
        <v>495</v>
      </c>
      <c r="AJ182" s="11">
        <v>532</v>
      </c>
      <c r="AK182" s="11">
        <v>576</v>
      </c>
      <c r="AL182" s="11">
        <v>608</v>
      </c>
      <c r="AM182" s="11">
        <v>593</v>
      </c>
      <c r="AN182" s="11">
        <v>603</v>
      </c>
      <c r="AO182" s="11">
        <v>614</v>
      </c>
      <c r="AP182" s="11">
        <v>625</v>
      </c>
      <c r="AQ182" s="11">
        <v>637</v>
      </c>
      <c r="AR182" s="11">
        <v>648</v>
      </c>
      <c r="AS182" s="11">
        <v>660</v>
      </c>
      <c r="AT182" s="11">
        <v>672</v>
      </c>
      <c r="AU182" s="11">
        <v>684</v>
      </c>
      <c r="AV182" s="11">
        <v>696</v>
      </c>
      <c r="AW182" s="11">
        <v>709</v>
      </c>
      <c r="AX182" s="11">
        <v>721</v>
      </c>
      <c r="AY182" s="11">
        <v>734</v>
      </c>
      <c r="AZ182" s="11">
        <v>748</v>
      </c>
    </row>
    <row r="183" spans="1:52" s="47" customFormat="1">
      <c r="A183" s="70" t="s">
        <v>124</v>
      </c>
      <c r="B183" s="10" t="s">
        <v>37</v>
      </c>
      <c r="C183" s="10">
        <v>143</v>
      </c>
      <c r="D183" s="10">
        <v>166</v>
      </c>
      <c r="E183" s="10">
        <v>167</v>
      </c>
      <c r="F183" s="10">
        <v>178</v>
      </c>
      <c r="G183" s="10">
        <v>191</v>
      </c>
      <c r="H183" s="10">
        <v>199</v>
      </c>
      <c r="I183" s="10">
        <v>205</v>
      </c>
      <c r="J183" s="10">
        <v>207</v>
      </c>
      <c r="K183" s="10">
        <v>222</v>
      </c>
      <c r="L183" s="10">
        <v>239</v>
      </c>
      <c r="M183" s="10">
        <v>246</v>
      </c>
      <c r="N183" s="10">
        <v>258</v>
      </c>
      <c r="O183" s="10">
        <v>273</v>
      </c>
      <c r="P183" s="10">
        <v>262</v>
      </c>
      <c r="Q183" s="10">
        <v>286</v>
      </c>
      <c r="R183" s="10">
        <v>287</v>
      </c>
      <c r="S183" s="10">
        <v>312</v>
      </c>
      <c r="T183" s="10">
        <v>337</v>
      </c>
      <c r="U183" s="10">
        <v>354</v>
      </c>
      <c r="V183" s="10">
        <v>342</v>
      </c>
      <c r="W183" s="10">
        <v>368</v>
      </c>
      <c r="X183" s="10">
        <v>390</v>
      </c>
      <c r="Y183" s="10">
        <v>413</v>
      </c>
      <c r="Z183" s="10">
        <v>411</v>
      </c>
      <c r="AA183" s="10">
        <v>431</v>
      </c>
      <c r="AB183" s="11">
        <v>457</v>
      </c>
      <c r="AC183" s="11">
        <v>471</v>
      </c>
      <c r="AD183" s="11">
        <v>595</v>
      </c>
      <c r="AE183" s="11">
        <v>638</v>
      </c>
      <c r="AF183" s="11">
        <v>678</v>
      </c>
      <c r="AG183" s="11">
        <v>722</v>
      </c>
      <c r="AH183" s="11">
        <v>765</v>
      </c>
      <c r="AI183" s="11">
        <v>783</v>
      </c>
      <c r="AJ183" s="11">
        <v>926</v>
      </c>
      <c r="AK183" s="11">
        <v>976</v>
      </c>
      <c r="AL183" s="11">
        <v>1026</v>
      </c>
      <c r="AM183" s="11">
        <v>1011</v>
      </c>
      <c r="AN183" s="11">
        <v>1030</v>
      </c>
      <c r="AO183" s="11">
        <v>1048</v>
      </c>
      <c r="AP183" s="11">
        <v>1067</v>
      </c>
      <c r="AQ183" s="11">
        <v>1086</v>
      </c>
      <c r="AR183" s="11">
        <v>1106</v>
      </c>
      <c r="AS183" s="11">
        <v>1126</v>
      </c>
      <c r="AT183" s="11">
        <v>1146</v>
      </c>
      <c r="AU183" s="11">
        <v>1167</v>
      </c>
      <c r="AV183" s="11">
        <v>1188</v>
      </c>
      <c r="AW183" s="11">
        <v>1209</v>
      </c>
      <c r="AX183" s="11">
        <v>1231</v>
      </c>
      <c r="AY183" s="11">
        <v>1253</v>
      </c>
      <c r="AZ183" s="11">
        <v>1276</v>
      </c>
    </row>
    <row r="184" spans="1:52" s="47" customFormat="1">
      <c r="A184" s="70" t="s">
        <v>125</v>
      </c>
    </row>
    <row r="185" spans="1:52">
      <c r="A185" s="47"/>
      <c r="B185" s="9" t="s">
        <v>102</v>
      </c>
      <c r="C185" s="23">
        <v>2013</v>
      </c>
      <c r="D185" s="23">
        <v>2014</v>
      </c>
      <c r="E185" s="23">
        <v>2015</v>
      </c>
      <c r="F185" s="23">
        <v>2016</v>
      </c>
      <c r="G185" s="23">
        <v>2017</v>
      </c>
      <c r="H185" s="23">
        <v>2018</v>
      </c>
      <c r="I185" s="23">
        <v>2019</v>
      </c>
      <c r="J185" s="23">
        <v>2020</v>
      </c>
      <c r="K185" s="23">
        <v>2021</v>
      </c>
      <c r="L185" s="23">
        <v>2022</v>
      </c>
      <c r="M185" s="23">
        <v>2023</v>
      </c>
      <c r="N185" s="23">
        <v>2024</v>
      </c>
      <c r="O185" s="23">
        <v>2025</v>
      </c>
      <c r="P185" s="23">
        <v>2026</v>
      </c>
      <c r="Q185" s="23">
        <v>2027</v>
      </c>
      <c r="R185" s="23">
        <v>2028</v>
      </c>
      <c r="S185" s="23">
        <v>2029</v>
      </c>
      <c r="T185" s="23">
        <v>2030</v>
      </c>
      <c r="U185" s="23">
        <v>2031</v>
      </c>
      <c r="V185" s="23">
        <v>2032</v>
      </c>
      <c r="W185" s="23">
        <v>2033</v>
      </c>
      <c r="X185" s="23">
        <v>2034</v>
      </c>
      <c r="Y185" s="23">
        <v>2035</v>
      </c>
      <c r="Z185" s="23">
        <v>2036</v>
      </c>
      <c r="AA185" s="23">
        <v>2037</v>
      </c>
      <c r="AB185" s="11">
        <v>2038</v>
      </c>
      <c r="AC185" s="11">
        <v>2039</v>
      </c>
      <c r="AD185" s="11">
        <v>2040</v>
      </c>
      <c r="AE185" s="11">
        <v>2041</v>
      </c>
      <c r="AF185" s="11">
        <v>2042</v>
      </c>
      <c r="AG185" s="11">
        <v>2043</v>
      </c>
      <c r="AH185" s="11">
        <v>2044</v>
      </c>
      <c r="AI185" s="11">
        <v>2045</v>
      </c>
      <c r="AJ185" s="11">
        <v>2046</v>
      </c>
      <c r="AK185" s="11">
        <v>2047</v>
      </c>
      <c r="AL185" s="11">
        <v>2048</v>
      </c>
      <c r="AM185" s="11">
        <v>2049</v>
      </c>
      <c r="AN185" s="11">
        <v>2050</v>
      </c>
      <c r="AO185" s="11">
        <v>2051</v>
      </c>
      <c r="AP185" s="11">
        <v>2052</v>
      </c>
      <c r="AQ185" s="11">
        <v>2053</v>
      </c>
      <c r="AR185" s="11">
        <v>2054</v>
      </c>
      <c r="AS185" s="11">
        <v>2055</v>
      </c>
      <c r="AT185" s="11">
        <v>2056</v>
      </c>
      <c r="AU185" s="11">
        <v>2057</v>
      </c>
      <c r="AV185" s="11">
        <v>2058</v>
      </c>
      <c r="AW185" s="11">
        <v>2059</v>
      </c>
      <c r="AX185" s="11">
        <v>2060</v>
      </c>
      <c r="AY185" s="11">
        <v>2061</v>
      </c>
      <c r="AZ185" s="11">
        <v>2062</v>
      </c>
    </row>
    <row r="186" spans="1:52">
      <c r="B186" s="10" t="s">
        <v>38</v>
      </c>
      <c r="C186" s="10">
        <v>87</v>
      </c>
      <c r="D186" s="10">
        <v>95</v>
      </c>
      <c r="E186" s="10">
        <v>99</v>
      </c>
      <c r="F186" s="10">
        <v>104</v>
      </c>
      <c r="G186" s="10">
        <v>108</v>
      </c>
      <c r="H186" s="10">
        <v>110</v>
      </c>
      <c r="I186" s="10">
        <v>110</v>
      </c>
      <c r="J186" s="10">
        <v>110</v>
      </c>
      <c r="K186" s="10">
        <v>111</v>
      </c>
      <c r="L186" s="10">
        <v>113</v>
      </c>
      <c r="M186" s="10">
        <v>114</v>
      </c>
      <c r="N186" s="10">
        <v>116</v>
      </c>
      <c r="O186" s="10">
        <v>118</v>
      </c>
      <c r="P186" s="10">
        <v>119</v>
      </c>
      <c r="Q186" s="10">
        <v>121</v>
      </c>
      <c r="R186" s="10">
        <v>123</v>
      </c>
      <c r="S186" s="10">
        <v>128</v>
      </c>
      <c r="T186" s="10">
        <v>132</v>
      </c>
      <c r="U186" s="10">
        <v>135</v>
      </c>
      <c r="V186" s="10">
        <v>137</v>
      </c>
      <c r="W186" s="10">
        <v>139</v>
      </c>
      <c r="X186" s="10">
        <v>142</v>
      </c>
      <c r="Y186" s="10">
        <v>145</v>
      </c>
      <c r="Z186" s="10">
        <v>149</v>
      </c>
      <c r="AA186" s="10">
        <v>152</v>
      </c>
      <c r="AB186" s="11">
        <v>155</v>
      </c>
      <c r="AC186" s="11">
        <v>159</v>
      </c>
      <c r="AD186" s="11">
        <v>163</v>
      </c>
      <c r="AE186" s="11">
        <v>165</v>
      </c>
      <c r="AF186" s="11">
        <v>169</v>
      </c>
      <c r="AG186" s="11">
        <v>174</v>
      </c>
      <c r="AH186" s="11">
        <v>178</v>
      </c>
      <c r="AI186" s="11">
        <v>180</v>
      </c>
      <c r="AJ186" s="11">
        <v>183</v>
      </c>
      <c r="AK186" s="11">
        <v>185</v>
      </c>
      <c r="AL186" s="11">
        <v>187</v>
      </c>
      <c r="AM186" s="11">
        <v>188</v>
      </c>
      <c r="AN186" s="11">
        <v>190</v>
      </c>
      <c r="AO186" s="11">
        <v>192</v>
      </c>
      <c r="AP186" s="11">
        <v>195</v>
      </c>
      <c r="AQ186" s="11">
        <v>197</v>
      </c>
      <c r="AR186" s="11">
        <v>200</v>
      </c>
      <c r="AS186" s="11">
        <v>202</v>
      </c>
      <c r="AT186" s="11">
        <v>204</v>
      </c>
      <c r="AU186" s="11">
        <v>206</v>
      </c>
      <c r="AV186" s="11">
        <v>208</v>
      </c>
      <c r="AW186" s="11">
        <v>211</v>
      </c>
      <c r="AX186" s="11">
        <v>215</v>
      </c>
      <c r="AY186" s="11">
        <v>218</v>
      </c>
      <c r="AZ186" s="11">
        <v>219</v>
      </c>
    </row>
    <row r="187" spans="1:52">
      <c r="A187" s="70" t="s">
        <v>88</v>
      </c>
      <c r="B187" s="47" t="s">
        <v>38</v>
      </c>
      <c r="C187" s="47">
        <v>87</v>
      </c>
      <c r="D187" s="47">
        <v>95</v>
      </c>
      <c r="E187" s="47">
        <v>100</v>
      </c>
      <c r="F187" s="47">
        <v>106</v>
      </c>
      <c r="G187" s="47">
        <v>110</v>
      </c>
      <c r="H187" s="47">
        <v>113</v>
      </c>
      <c r="I187" s="47">
        <v>117</v>
      </c>
      <c r="J187" s="47">
        <v>122</v>
      </c>
      <c r="K187" s="47">
        <v>128</v>
      </c>
      <c r="L187" s="47">
        <v>134</v>
      </c>
      <c r="M187" s="47">
        <v>139</v>
      </c>
      <c r="N187" s="47">
        <v>142</v>
      </c>
      <c r="O187" s="47">
        <v>143</v>
      </c>
      <c r="P187" s="47">
        <v>144</v>
      </c>
      <c r="Q187" s="47">
        <v>146</v>
      </c>
      <c r="R187" s="47">
        <v>149</v>
      </c>
      <c r="S187" s="47">
        <v>152</v>
      </c>
      <c r="T187" s="47">
        <v>156</v>
      </c>
      <c r="U187" s="47">
        <v>159</v>
      </c>
      <c r="V187" s="47">
        <v>163</v>
      </c>
      <c r="W187" s="47">
        <v>166</v>
      </c>
      <c r="X187" s="47">
        <v>173</v>
      </c>
      <c r="Y187" s="47">
        <v>174</v>
      </c>
      <c r="Z187" s="47">
        <v>177</v>
      </c>
      <c r="AA187" s="47">
        <v>181</v>
      </c>
      <c r="AB187" s="57">
        <v>184</v>
      </c>
      <c r="AC187" s="57">
        <v>188</v>
      </c>
      <c r="AD187" s="57">
        <v>192</v>
      </c>
      <c r="AE187" s="57">
        <v>197</v>
      </c>
      <c r="AF187" s="57">
        <v>199</v>
      </c>
      <c r="AG187" s="57">
        <v>203</v>
      </c>
      <c r="AH187" s="57">
        <v>207</v>
      </c>
      <c r="AI187" s="57">
        <v>211</v>
      </c>
      <c r="AJ187" s="57">
        <v>213</v>
      </c>
      <c r="AK187" s="57">
        <v>215</v>
      </c>
      <c r="AL187" s="57">
        <v>217</v>
      </c>
      <c r="AM187" s="57">
        <v>219</v>
      </c>
      <c r="AN187" s="57">
        <v>220</v>
      </c>
      <c r="AO187" s="57">
        <v>222</v>
      </c>
      <c r="AP187" s="57">
        <v>224</v>
      </c>
      <c r="AQ187" s="57">
        <v>222</v>
      </c>
      <c r="AR187" s="57">
        <v>222</v>
      </c>
      <c r="AS187" s="57">
        <v>224</v>
      </c>
      <c r="AT187" s="57">
        <v>225</v>
      </c>
      <c r="AU187" s="57">
        <v>226</v>
      </c>
      <c r="AV187" s="57">
        <v>227</v>
      </c>
      <c r="AW187" s="57">
        <v>230</v>
      </c>
      <c r="AX187" s="57">
        <v>232</v>
      </c>
      <c r="AY187" s="57">
        <v>234</v>
      </c>
      <c r="AZ187" s="57">
        <v>238</v>
      </c>
    </row>
    <row r="188" spans="1:52">
      <c r="A188" s="70" t="s">
        <v>119</v>
      </c>
      <c r="B188" s="10" t="s">
        <v>38</v>
      </c>
      <c r="C188" s="10">
        <v>87</v>
      </c>
      <c r="D188" s="10">
        <v>95</v>
      </c>
      <c r="E188" s="10">
        <v>99</v>
      </c>
      <c r="F188" s="10">
        <v>105</v>
      </c>
      <c r="G188" s="10">
        <v>109</v>
      </c>
      <c r="H188" s="10">
        <v>112</v>
      </c>
      <c r="I188" s="10">
        <v>114</v>
      </c>
      <c r="J188" s="10">
        <v>116</v>
      </c>
      <c r="K188" s="10">
        <v>120</v>
      </c>
      <c r="L188" s="10">
        <v>126</v>
      </c>
      <c r="M188" s="10">
        <v>135</v>
      </c>
      <c r="N188" s="10">
        <v>144</v>
      </c>
      <c r="O188" s="10">
        <v>152</v>
      </c>
      <c r="P188" s="10">
        <v>159</v>
      </c>
      <c r="Q188" s="10">
        <v>164</v>
      </c>
      <c r="R188" s="10">
        <v>167</v>
      </c>
      <c r="S188" s="10">
        <v>170</v>
      </c>
      <c r="T188" s="10">
        <v>172</v>
      </c>
      <c r="U188" s="10">
        <v>174</v>
      </c>
      <c r="V188" s="10">
        <v>175</v>
      </c>
      <c r="W188" s="10">
        <v>176</v>
      </c>
      <c r="X188" s="10">
        <v>177</v>
      </c>
      <c r="Y188" s="10">
        <v>179</v>
      </c>
      <c r="Z188" s="10">
        <v>180</v>
      </c>
      <c r="AA188" s="10">
        <v>182</v>
      </c>
      <c r="AB188" s="11">
        <v>185</v>
      </c>
      <c r="AC188" s="11">
        <v>187</v>
      </c>
      <c r="AD188" s="11">
        <v>190</v>
      </c>
      <c r="AE188" s="11">
        <v>194</v>
      </c>
      <c r="AF188" s="11">
        <v>197</v>
      </c>
      <c r="AG188" s="11">
        <v>200</v>
      </c>
      <c r="AH188" s="11">
        <v>202</v>
      </c>
      <c r="AI188" s="11">
        <v>206</v>
      </c>
      <c r="AJ188" s="11">
        <v>208</v>
      </c>
      <c r="AK188" s="11">
        <v>210</v>
      </c>
      <c r="AL188" s="11">
        <v>212</v>
      </c>
      <c r="AM188" s="11">
        <v>213</v>
      </c>
      <c r="AN188" s="11">
        <v>214</v>
      </c>
      <c r="AO188" s="11">
        <v>216</v>
      </c>
      <c r="AP188" s="11">
        <v>219</v>
      </c>
      <c r="AQ188" s="11">
        <v>221</v>
      </c>
      <c r="AR188" s="11">
        <v>222</v>
      </c>
      <c r="AS188" s="11">
        <v>224</v>
      </c>
      <c r="AT188" s="11">
        <v>225</v>
      </c>
      <c r="AU188" s="11">
        <v>225</v>
      </c>
      <c r="AV188" s="11">
        <v>226</v>
      </c>
      <c r="AW188" s="11">
        <v>227</v>
      </c>
      <c r="AX188" s="11">
        <v>228</v>
      </c>
      <c r="AY188" s="11">
        <v>229</v>
      </c>
      <c r="AZ188" s="11">
        <v>230</v>
      </c>
    </row>
    <row r="189" spans="1:52">
      <c r="A189" s="70" t="s">
        <v>120</v>
      </c>
      <c r="B189" s="10" t="s">
        <v>38</v>
      </c>
      <c r="C189" s="10">
        <v>87</v>
      </c>
      <c r="D189" s="10">
        <v>95</v>
      </c>
      <c r="E189" s="10">
        <v>100</v>
      </c>
      <c r="F189" s="10">
        <v>108</v>
      </c>
      <c r="G189" s="10">
        <v>116</v>
      </c>
      <c r="H189" s="10">
        <v>123</v>
      </c>
      <c r="I189" s="10">
        <v>128</v>
      </c>
      <c r="J189" s="10">
        <v>132</v>
      </c>
      <c r="K189" s="10">
        <v>134</v>
      </c>
      <c r="L189" s="10">
        <v>135</v>
      </c>
      <c r="M189" s="10">
        <v>137</v>
      </c>
      <c r="N189" s="10">
        <v>140</v>
      </c>
      <c r="O189" s="10">
        <v>141</v>
      </c>
      <c r="P189" s="10">
        <v>142</v>
      </c>
      <c r="Q189" s="10">
        <v>143</v>
      </c>
      <c r="R189" s="10">
        <v>146</v>
      </c>
      <c r="S189" s="10">
        <v>150</v>
      </c>
      <c r="T189" s="10">
        <v>154</v>
      </c>
      <c r="U189" s="10">
        <v>160</v>
      </c>
      <c r="V189" s="10">
        <v>163</v>
      </c>
      <c r="W189" s="10">
        <v>165</v>
      </c>
      <c r="X189" s="10">
        <v>166</v>
      </c>
      <c r="Y189" s="10">
        <v>168</v>
      </c>
      <c r="Z189" s="10">
        <v>171</v>
      </c>
      <c r="AA189" s="10">
        <v>175</v>
      </c>
      <c r="AB189" s="11">
        <v>178</v>
      </c>
      <c r="AC189" s="11">
        <v>181</v>
      </c>
      <c r="AD189" s="11">
        <v>186</v>
      </c>
      <c r="AE189" s="11">
        <v>190</v>
      </c>
      <c r="AF189" s="11">
        <v>193</v>
      </c>
      <c r="AG189" s="11">
        <v>196</v>
      </c>
      <c r="AH189" s="11">
        <v>201</v>
      </c>
      <c r="AI189" s="11">
        <v>204</v>
      </c>
      <c r="AJ189" s="11">
        <v>207</v>
      </c>
      <c r="AK189" s="11">
        <v>209</v>
      </c>
      <c r="AL189" s="11">
        <v>211</v>
      </c>
      <c r="AM189" s="11">
        <v>212</v>
      </c>
      <c r="AN189" s="11">
        <v>212</v>
      </c>
      <c r="AO189" s="11">
        <v>214</v>
      </c>
      <c r="AP189" s="11">
        <v>215</v>
      </c>
      <c r="AQ189" s="11">
        <v>218</v>
      </c>
      <c r="AR189" s="11">
        <v>221</v>
      </c>
      <c r="AS189" s="11">
        <v>222</v>
      </c>
      <c r="AT189" s="11">
        <v>225</v>
      </c>
      <c r="AU189" s="11">
        <v>225</v>
      </c>
      <c r="AV189" s="11">
        <v>227</v>
      </c>
      <c r="AW189" s="11">
        <v>230</v>
      </c>
      <c r="AX189" s="11">
        <v>233</v>
      </c>
      <c r="AY189" s="11">
        <v>237</v>
      </c>
      <c r="AZ189" s="11">
        <v>239</v>
      </c>
    </row>
    <row r="190" spans="1:52">
      <c r="A190" s="70" t="s">
        <v>121</v>
      </c>
      <c r="B190" s="10" t="s">
        <v>38</v>
      </c>
      <c r="C190" s="10">
        <v>87</v>
      </c>
      <c r="D190" s="10">
        <v>95</v>
      </c>
      <c r="E190" s="10">
        <v>101</v>
      </c>
      <c r="F190" s="10">
        <v>109</v>
      </c>
      <c r="G190" s="10">
        <v>118</v>
      </c>
      <c r="H190" s="10">
        <v>127</v>
      </c>
      <c r="I190" s="10">
        <v>134</v>
      </c>
      <c r="J190" s="10">
        <v>140</v>
      </c>
      <c r="K190" s="10">
        <v>147</v>
      </c>
      <c r="L190" s="10">
        <v>156</v>
      </c>
      <c r="M190" s="10">
        <v>165</v>
      </c>
      <c r="N190" s="10">
        <v>173</v>
      </c>
      <c r="O190" s="10">
        <v>180</v>
      </c>
      <c r="P190" s="10">
        <v>186</v>
      </c>
      <c r="Q190" s="10">
        <v>189</v>
      </c>
      <c r="R190" s="10">
        <v>191</v>
      </c>
      <c r="S190" s="10">
        <v>193</v>
      </c>
      <c r="T190" s="10">
        <v>195</v>
      </c>
      <c r="U190" s="10">
        <v>201</v>
      </c>
      <c r="V190" s="10">
        <v>201</v>
      </c>
      <c r="W190" s="10">
        <v>203</v>
      </c>
      <c r="X190" s="10">
        <v>204</v>
      </c>
      <c r="Y190" s="10">
        <v>205</v>
      </c>
      <c r="Z190" s="10">
        <v>207</v>
      </c>
      <c r="AA190" s="10">
        <v>208</v>
      </c>
      <c r="AB190" s="11">
        <v>210</v>
      </c>
      <c r="AC190" s="11">
        <v>212</v>
      </c>
      <c r="AD190" s="11">
        <v>215</v>
      </c>
      <c r="AE190" s="11">
        <v>218</v>
      </c>
      <c r="AF190" s="11">
        <v>220</v>
      </c>
      <c r="AG190" s="11">
        <v>223</v>
      </c>
      <c r="AH190" s="11">
        <v>226</v>
      </c>
      <c r="AI190" s="11">
        <v>228</v>
      </c>
      <c r="AJ190" s="11">
        <v>233</v>
      </c>
      <c r="AK190" s="11">
        <v>234</v>
      </c>
      <c r="AL190" s="11">
        <v>236</v>
      </c>
      <c r="AM190" s="11">
        <v>238</v>
      </c>
      <c r="AN190" s="11">
        <v>237</v>
      </c>
      <c r="AO190" s="11">
        <v>238</v>
      </c>
      <c r="AP190" s="11">
        <v>240</v>
      </c>
      <c r="AQ190" s="11">
        <v>241</v>
      </c>
      <c r="AR190" s="11">
        <v>243</v>
      </c>
      <c r="AS190" s="11">
        <v>244</v>
      </c>
      <c r="AT190" s="11">
        <v>245</v>
      </c>
      <c r="AU190" s="11">
        <v>245</v>
      </c>
      <c r="AV190" s="11">
        <v>247</v>
      </c>
      <c r="AW190" s="11">
        <v>248</v>
      </c>
      <c r="AX190" s="11">
        <v>249</v>
      </c>
      <c r="AY190" s="11">
        <v>250</v>
      </c>
      <c r="AZ190" s="11">
        <v>252</v>
      </c>
    </row>
    <row r="191" spans="1:52">
      <c r="A191" s="70" t="s">
        <v>122</v>
      </c>
      <c r="B191" s="10" t="s">
        <v>38</v>
      </c>
      <c r="C191" s="10">
        <v>87</v>
      </c>
      <c r="D191" s="10">
        <v>95</v>
      </c>
      <c r="E191" s="10">
        <v>101</v>
      </c>
      <c r="F191" s="10">
        <v>109</v>
      </c>
      <c r="G191" s="10">
        <v>119</v>
      </c>
      <c r="H191" s="10">
        <v>127</v>
      </c>
      <c r="I191" s="10">
        <v>134</v>
      </c>
      <c r="J191" s="10">
        <v>141</v>
      </c>
      <c r="K191" s="10">
        <v>149</v>
      </c>
      <c r="L191" s="10">
        <v>158</v>
      </c>
      <c r="M191" s="10">
        <v>166</v>
      </c>
      <c r="N191" s="10">
        <v>174</v>
      </c>
      <c r="O191" s="10">
        <v>181</v>
      </c>
      <c r="P191" s="10">
        <v>187</v>
      </c>
      <c r="Q191" s="10">
        <v>190</v>
      </c>
      <c r="R191" s="10">
        <v>192</v>
      </c>
      <c r="S191" s="10">
        <v>195</v>
      </c>
      <c r="T191" s="10">
        <v>197</v>
      </c>
      <c r="U191" s="10">
        <v>201</v>
      </c>
      <c r="V191" s="10">
        <v>202</v>
      </c>
      <c r="W191" s="10">
        <v>203</v>
      </c>
      <c r="X191" s="10">
        <v>204</v>
      </c>
      <c r="Y191" s="10">
        <v>206</v>
      </c>
      <c r="Z191" s="10">
        <v>207</v>
      </c>
      <c r="AA191" s="10">
        <v>208</v>
      </c>
      <c r="AB191" s="11">
        <v>210</v>
      </c>
      <c r="AC191" s="11">
        <v>212</v>
      </c>
      <c r="AD191" s="11">
        <v>214</v>
      </c>
      <c r="AE191" s="11">
        <v>218</v>
      </c>
      <c r="AF191" s="11">
        <v>220</v>
      </c>
      <c r="AG191" s="11">
        <v>223</v>
      </c>
      <c r="AH191" s="11">
        <v>226</v>
      </c>
      <c r="AI191" s="11">
        <v>228</v>
      </c>
      <c r="AJ191" s="11">
        <v>232</v>
      </c>
      <c r="AK191" s="11">
        <v>234</v>
      </c>
      <c r="AL191" s="11">
        <v>236</v>
      </c>
      <c r="AM191" s="11">
        <v>237</v>
      </c>
      <c r="AN191" s="11">
        <v>237</v>
      </c>
      <c r="AO191" s="11">
        <v>239</v>
      </c>
      <c r="AP191" s="11">
        <v>240</v>
      </c>
      <c r="AQ191" s="11">
        <v>242</v>
      </c>
      <c r="AR191" s="11">
        <v>244</v>
      </c>
      <c r="AS191" s="11">
        <v>244</v>
      </c>
      <c r="AT191" s="11">
        <v>246</v>
      </c>
      <c r="AU191" s="11">
        <v>246</v>
      </c>
      <c r="AV191" s="11">
        <v>247</v>
      </c>
      <c r="AW191" s="11">
        <v>248</v>
      </c>
      <c r="AX191" s="11">
        <v>249</v>
      </c>
      <c r="AY191" s="11">
        <v>250</v>
      </c>
      <c r="AZ191" s="11">
        <v>251</v>
      </c>
    </row>
    <row r="192" spans="1:52">
      <c r="A192" s="71" t="s">
        <v>145</v>
      </c>
      <c r="B192" s="10" t="s">
        <v>38</v>
      </c>
      <c r="C192" s="10">
        <v>87</v>
      </c>
      <c r="D192" s="10">
        <v>95</v>
      </c>
      <c r="E192" s="10">
        <v>101</v>
      </c>
      <c r="F192" s="10">
        <v>109</v>
      </c>
      <c r="G192" s="10">
        <v>117</v>
      </c>
      <c r="H192" s="10">
        <v>125</v>
      </c>
      <c r="I192" s="10">
        <v>131</v>
      </c>
      <c r="J192" s="10">
        <v>136</v>
      </c>
      <c r="K192" s="10">
        <v>140</v>
      </c>
      <c r="L192" s="10">
        <v>141</v>
      </c>
      <c r="M192" s="10">
        <v>144</v>
      </c>
      <c r="N192" s="10">
        <v>147</v>
      </c>
      <c r="O192" s="10">
        <v>150</v>
      </c>
      <c r="P192" s="10">
        <v>154</v>
      </c>
      <c r="Q192" s="10">
        <v>161</v>
      </c>
      <c r="R192" s="10">
        <v>172</v>
      </c>
      <c r="S192" s="10">
        <v>185</v>
      </c>
      <c r="T192" s="10">
        <v>195</v>
      </c>
      <c r="U192" s="10">
        <v>207</v>
      </c>
      <c r="V192" s="10">
        <v>213</v>
      </c>
      <c r="W192" s="10">
        <v>217</v>
      </c>
      <c r="X192" s="10">
        <v>219</v>
      </c>
      <c r="Y192" s="10">
        <v>220</v>
      </c>
      <c r="Z192" s="10">
        <v>221</v>
      </c>
      <c r="AA192" s="10">
        <v>222</v>
      </c>
      <c r="AB192" s="11">
        <v>223</v>
      </c>
      <c r="AC192" s="11">
        <v>225</v>
      </c>
      <c r="AD192" s="11">
        <v>228</v>
      </c>
      <c r="AE192" s="11">
        <v>231</v>
      </c>
      <c r="AF192" s="11">
        <v>233</v>
      </c>
      <c r="AG192" s="11">
        <v>236</v>
      </c>
      <c r="AH192" s="11">
        <v>238</v>
      </c>
      <c r="AI192" s="11">
        <v>241</v>
      </c>
      <c r="AJ192" s="11">
        <v>245</v>
      </c>
      <c r="AK192" s="11">
        <v>246</v>
      </c>
      <c r="AL192" s="11">
        <v>248</v>
      </c>
      <c r="AM192" s="11">
        <v>249</v>
      </c>
      <c r="AN192" s="11">
        <v>248</v>
      </c>
      <c r="AO192" s="11">
        <v>250</v>
      </c>
      <c r="AP192" s="11">
        <v>251</v>
      </c>
      <c r="AQ192" s="11">
        <v>252</v>
      </c>
      <c r="AR192" s="11">
        <v>254</v>
      </c>
      <c r="AS192" s="11">
        <v>255</v>
      </c>
      <c r="AT192" s="11">
        <v>257</v>
      </c>
      <c r="AU192" s="11">
        <v>256</v>
      </c>
      <c r="AV192" s="11">
        <v>257</v>
      </c>
      <c r="AW192" s="11">
        <v>258</v>
      </c>
      <c r="AX192" s="11">
        <v>258</v>
      </c>
      <c r="AY192" s="11">
        <v>259</v>
      </c>
      <c r="AZ192" s="11">
        <v>260</v>
      </c>
    </row>
    <row r="193" spans="1:52" s="47" customFormat="1">
      <c r="A193" s="70" t="s">
        <v>124</v>
      </c>
      <c r="B193" s="10" t="s">
        <v>38</v>
      </c>
      <c r="C193" s="10">
        <v>87</v>
      </c>
      <c r="D193" s="10">
        <v>95</v>
      </c>
      <c r="E193" s="10">
        <v>100</v>
      </c>
      <c r="F193" s="10">
        <v>108</v>
      </c>
      <c r="G193" s="10">
        <v>116</v>
      </c>
      <c r="H193" s="10">
        <v>123</v>
      </c>
      <c r="I193" s="10">
        <v>129</v>
      </c>
      <c r="J193" s="10">
        <v>134</v>
      </c>
      <c r="K193" s="10">
        <v>137</v>
      </c>
      <c r="L193" s="10">
        <v>138</v>
      </c>
      <c r="M193" s="10">
        <v>139</v>
      </c>
      <c r="N193" s="10">
        <v>141</v>
      </c>
      <c r="O193" s="10">
        <v>142</v>
      </c>
      <c r="P193" s="10">
        <v>143</v>
      </c>
      <c r="Q193" s="10">
        <v>144</v>
      </c>
      <c r="R193" s="10">
        <v>146</v>
      </c>
      <c r="S193" s="10">
        <v>150</v>
      </c>
      <c r="T193" s="10">
        <v>153</v>
      </c>
      <c r="U193" s="10">
        <v>161</v>
      </c>
      <c r="V193" s="10">
        <v>163</v>
      </c>
      <c r="W193" s="10">
        <v>166</v>
      </c>
      <c r="X193" s="10">
        <v>168</v>
      </c>
      <c r="Y193" s="10">
        <v>170</v>
      </c>
      <c r="Z193" s="10">
        <v>172</v>
      </c>
      <c r="AA193" s="10">
        <v>175</v>
      </c>
      <c r="AB193" s="11">
        <v>179</v>
      </c>
      <c r="AC193" s="11">
        <v>183</v>
      </c>
      <c r="AD193" s="11">
        <v>185</v>
      </c>
      <c r="AE193" s="11">
        <v>188</v>
      </c>
      <c r="AF193" s="11">
        <v>191</v>
      </c>
      <c r="AG193" s="11">
        <v>196</v>
      </c>
      <c r="AH193" s="11">
        <v>201</v>
      </c>
      <c r="AI193" s="11">
        <v>205</v>
      </c>
      <c r="AJ193" s="11">
        <v>207</v>
      </c>
      <c r="AK193" s="11">
        <v>209</v>
      </c>
      <c r="AL193" s="11">
        <v>211</v>
      </c>
      <c r="AM193" s="11">
        <v>213</v>
      </c>
      <c r="AN193" s="11">
        <v>213</v>
      </c>
      <c r="AO193" s="11">
        <v>215</v>
      </c>
      <c r="AP193" s="11">
        <v>217</v>
      </c>
      <c r="AQ193" s="11">
        <v>218</v>
      </c>
      <c r="AR193" s="11">
        <v>220</v>
      </c>
      <c r="AS193" s="11">
        <v>221</v>
      </c>
      <c r="AT193" s="11">
        <v>224</v>
      </c>
      <c r="AU193" s="11">
        <v>224</v>
      </c>
      <c r="AV193" s="11">
        <v>225</v>
      </c>
      <c r="AW193" s="11">
        <v>227</v>
      </c>
      <c r="AX193" s="11">
        <v>230</v>
      </c>
      <c r="AY193" s="11">
        <v>234</v>
      </c>
      <c r="AZ193" s="11">
        <v>237</v>
      </c>
    </row>
    <row r="194" spans="1:52" s="47" customFormat="1">
      <c r="A194" s="70" t="s">
        <v>125</v>
      </c>
    </row>
    <row r="195" spans="1:52">
      <c r="A195" s="47"/>
      <c r="B195" s="9" t="s">
        <v>102</v>
      </c>
      <c r="C195" s="23">
        <v>2013</v>
      </c>
      <c r="D195" s="23">
        <v>2014</v>
      </c>
      <c r="E195" s="23">
        <v>2015</v>
      </c>
      <c r="F195" s="23">
        <v>2016</v>
      </c>
      <c r="G195" s="23">
        <v>2017</v>
      </c>
      <c r="H195" s="23">
        <v>2018</v>
      </c>
      <c r="I195" s="23">
        <v>2019</v>
      </c>
      <c r="J195" s="23">
        <v>2020</v>
      </c>
      <c r="K195" s="23">
        <v>2021</v>
      </c>
      <c r="L195" s="23">
        <v>2022</v>
      </c>
      <c r="M195" s="23">
        <v>2023</v>
      </c>
      <c r="N195" s="23">
        <v>2024</v>
      </c>
      <c r="O195" s="23">
        <v>2025</v>
      </c>
      <c r="P195" s="23">
        <v>2026</v>
      </c>
      <c r="Q195" s="23">
        <v>2027</v>
      </c>
      <c r="R195" s="23">
        <v>2028</v>
      </c>
      <c r="S195" s="23">
        <v>2029</v>
      </c>
      <c r="T195" s="23">
        <v>2030</v>
      </c>
      <c r="U195" s="23">
        <v>2031</v>
      </c>
      <c r="V195" s="23">
        <v>2032</v>
      </c>
      <c r="W195" s="23">
        <v>2033</v>
      </c>
      <c r="X195" s="23">
        <v>2034</v>
      </c>
      <c r="Y195" s="23">
        <v>2035</v>
      </c>
      <c r="Z195" s="23">
        <v>2036</v>
      </c>
      <c r="AA195" s="23">
        <v>2037</v>
      </c>
      <c r="AB195" s="11">
        <v>2038</v>
      </c>
      <c r="AC195" s="11">
        <v>2039</v>
      </c>
      <c r="AD195" s="11">
        <v>2040</v>
      </c>
      <c r="AE195" s="11">
        <v>2041</v>
      </c>
      <c r="AF195" s="11">
        <v>2042</v>
      </c>
      <c r="AG195" s="11">
        <v>2043</v>
      </c>
      <c r="AH195" s="11">
        <v>2044</v>
      </c>
      <c r="AI195" s="11">
        <v>2045</v>
      </c>
      <c r="AJ195" s="11">
        <v>2046</v>
      </c>
      <c r="AK195" s="11">
        <v>2047</v>
      </c>
      <c r="AL195" s="11">
        <v>2048</v>
      </c>
      <c r="AM195" s="11">
        <v>2049</v>
      </c>
      <c r="AN195" s="11">
        <v>2050</v>
      </c>
      <c r="AO195" s="11">
        <v>2051</v>
      </c>
      <c r="AP195" s="11">
        <v>2052</v>
      </c>
      <c r="AQ195" s="11">
        <v>2053</v>
      </c>
      <c r="AR195" s="11">
        <v>2054</v>
      </c>
      <c r="AS195" s="11">
        <v>2055</v>
      </c>
      <c r="AT195" s="11">
        <v>2056</v>
      </c>
      <c r="AU195" s="11">
        <v>2057</v>
      </c>
      <c r="AV195" s="11">
        <v>2058</v>
      </c>
      <c r="AW195" s="11">
        <v>2059</v>
      </c>
      <c r="AX195" s="11">
        <v>2060</v>
      </c>
      <c r="AY195" s="11">
        <v>2061</v>
      </c>
      <c r="AZ195" s="11">
        <v>2062</v>
      </c>
    </row>
    <row r="196" spans="1:52">
      <c r="B196" s="10" t="s">
        <v>39</v>
      </c>
      <c r="C196" s="10">
        <v>9</v>
      </c>
      <c r="D196" s="10">
        <v>9</v>
      </c>
      <c r="E196" s="10">
        <v>8</v>
      </c>
      <c r="F196" s="10">
        <v>8</v>
      </c>
      <c r="G196" s="10">
        <v>8</v>
      </c>
      <c r="H196" s="10">
        <v>8</v>
      </c>
      <c r="I196" s="10">
        <v>8</v>
      </c>
      <c r="J196" s="10">
        <v>8</v>
      </c>
      <c r="K196" s="10">
        <v>8</v>
      </c>
      <c r="L196" s="10">
        <v>8</v>
      </c>
      <c r="M196" s="10">
        <v>8</v>
      </c>
      <c r="N196" s="10">
        <v>8</v>
      </c>
      <c r="O196" s="10">
        <v>8</v>
      </c>
      <c r="P196" s="10">
        <v>8</v>
      </c>
      <c r="Q196" s="10">
        <v>8</v>
      </c>
      <c r="R196" s="10">
        <v>8</v>
      </c>
      <c r="S196" s="10">
        <v>8</v>
      </c>
      <c r="T196" s="10">
        <v>8</v>
      </c>
      <c r="U196" s="10">
        <v>7</v>
      </c>
      <c r="V196" s="10">
        <v>7</v>
      </c>
      <c r="W196" s="10">
        <v>7</v>
      </c>
      <c r="X196" s="10">
        <v>7</v>
      </c>
      <c r="Y196" s="10">
        <v>7</v>
      </c>
      <c r="Z196" s="10">
        <v>7</v>
      </c>
      <c r="AA196" s="10">
        <v>7</v>
      </c>
      <c r="AB196" s="11">
        <v>7</v>
      </c>
      <c r="AC196" s="11">
        <v>7</v>
      </c>
      <c r="AD196" s="11">
        <v>7</v>
      </c>
      <c r="AE196" s="11">
        <v>7</v>
      </c>
      <c r="AF196" s="11">
        <v>7</v>
      </c>
      <c r="AG196" s="11">
        <v>7</v>
      </c>
      <c r="AH196" s="11">
        <v>7</v>
      </c>
      <c r="AI196" s="11">
        <v>6</v>
      </c>
      <c r="AJ196" s="11">
        <v>6</v>
      </c>
      <c r="AK196" s="11">
        <v>6</v>
      </c>
      <c r="AL196" s="11">
        <v>6</v>
      </c>
      <c r="AM196" s="11">
        <v>6</v>
      </c>
      <c r="AN196" s="11">
        <v>6</v>
      </c>
      <c r="AO196" s="11">
        <v>6</v>
      </c>
      <c r="AP196" s="11">
        <v>6</v>
      </c>
      <c r="AQ196" s="11">
        <v>6</v>
      </c>
      <c r="AR196" s="11">
        <v>6</v>
      </c>
      <c r="AS196" s="11">
        <v>6</v>
      </c>
      <c r="AT196" s="11">
        <v>6</v>
      </c>
      <c r="AU196" s="11">
        <v>6</v>
      </c>
      <c r="AV196" s="11">
        <v>6</v>
      </c>
      <c r="AW196" s="11">
        <v>6</v>
      </c>
      <c r="AX196" s="11">
        <v>6</v>
      </c>
      <c r="AY196" s="11">
        <v>6</v>
      </c>
      <c r="AZ196" s="11">
        <v>6</v>
      </c>
    </row>
    <row r="197" spans="1:52">
      <c r="A197" s="70" t="s">
        <v>88</v>
      </c>
      <c r="B197" s="47" t="s">
        <v>39</v>
      </c>
      <c r="C197" s="47">
        <v>9</v>
      </c>
      <c r="D197" s="47">
        <v>9</v>
      </c>
      <c r="E197" s="47">
        <v>8</v>
      </c>
      <c r="F197" s="47">
        <v>8</v>
      </c>
      <c r="G197" s="47">
        <v>8</v>
      </c>
      <c r="H197" s="47">
        <v>8</v>
      </c>
      <c r="I197" s="47">
        <v>8</v>
      </c>
      <c r="J197" s="47">
        <v>8</v>
      </c>
      <c r="K197" s="47">
        <v>8</v>
      </c>
      <c r="L197" s="47">
        <v>8</v>
      </c>
      <c r="M197" s="47">
        <v>8</v>
      </c>
      <c r="N197" s="47">
        <v>8</v>
      </c>
      <c r="O197" s="47">
        <v>8</v>
      </c>
      <c r="P197" s="47">
        <v>8</v>
      </c>
      <c r="Q197" s="47">
        <v>8</v>
      </c>
      <c r="R197" s="47">
        <v>8</v>
      </c>
      <c r="S197" s="47">
        <v>8</v>
      </c>
      <c r="T197" s="47">
        <v>8</v>
      </c>
      <c r="U197" s="47">
        <v>7</v>
      </c>
      <c r="V197" s="47">
        <v>7</v>
      </c>
      <c r="W197" s="47">
        <v>7</v>
      </c>
      <c r="X197" s="47">
        <v>7</v>
      </c>
      <c r="Y197" s="47">
        <v>7</v>
      </c>
      <c r="Z197" s="47">
        <v>7</v>
      </c>
      <c r="AA197" s="47">
        <v>7</v>
      </c>
      <c r="AB197" s="57">
        <v>7</v>
      </c>
      <c r="AC197" s="57">
        <v>7</v>
      </c>
      <c r="AD197" s="57">
        <v>7</v>
      </c>
      <c r="AE197" s="57">
        <v>7</v>
      </c>
      <c r="AF197" s="57">
        <v>7</v>
      </c>
      <c r="AG197" s="57">
        <v>7</v>
      </c>
      <c r="AH197" s="57">
        <v>7</v>
      </c>
      <c r="AI197" s="57">
        <v>6</v>
      </c>
      <c r="AJ197" s="57">
        <v>6</v>
      </c>
      <c r="AK197" s="57">
        <v>6</v>
      </c>
      <c r="AL197" s="57">
        <v>6</v>
      </c>
      <c r="AM197" s="57">
        <v>6</v>
      </c>
      <c r="AN197" s="57">
        <v>6</v>
      </c>
      <c r="AO197" s="57">
        <v>6</v>
      </c>
      <c r="AP197" s="57">
        <v>6</v>
      </c>
      <c r="AQ197" s="57">
        <v>6</v>
      </c>
      <c r="AR197" s="57">
        <v>6</v>
      </c>
      <c r="AS197" s="57">
        <v>6</v>
      </c>
      <c r="AT197" s="57">
        <v>6</v>
      </c>
      <c r="AU197" s="57">
        <v>6</v>
      </c>
      <c r="AV197" s="57">
        <v>6</v>
      </c>
      <c r="AW197" s="57">
        <v>6</v>
      </c>
      <c r="AX197" s="57">
        <v>6</v>
      </c>
      <c r="AY197" s="57">
        <v>6</v>
      </c>
      <c r="AZ197" s="57">
        <v>6</v>
      </c>
    </row>
    <row r="198" spans="1:52">
      <c r="A198" s="70" t="s">
        <v>119</v>
      </c>
      <c r="B198" s="10" t="s">
        <v>39</v>
      </c>
      <c r="C198" s="10">
        <v>9</v>
      </c>
      <c r="D198" s="10">
        <v>9</v>
      </c>
      <c r="E198" s="10">
        <v>8</v>
      </c>
      <c r="F198" s="10">
        <v>8</v>
      </c>
      <c r="G198" s="10">
        <v>8</v>
      </c>
      <c r="H198" s="10">
        <v>8</v>
      </c>
      <c r="I198" s="10">
        <v>8</v>
      </c>
      <c r="J198" s="10">
        <v>8</v>
      </c>
      <c r="K198" s="10">
        <v>8</v>
      </c>
      <c r="L198" s="10">
        <v>8</v>
      </c>
      <c r="M198" s="10">
        <v>8</v>
      </c>
      <c r="N198" s="10">
        <v>8</v>
      </c>
      <c r="O198" s="10">
        <v>8</v>
      </c>
      <c r="P198" s="10">
        <v>8</v>
      </c>
      <c r="Q198" s="10">
        <v>8</v>
      </c>
      <c r="R198" s="10">
        <v>8</v>
      </c>
      <c r="S198" s="10">
        <v>8</v>
      </c>
      <c r="T198" s="10">
        <v>8</v>
      </c>
      <c r="U198" s="10">
        <v>7</v>
      </c>
      <c r="V198" s="10">
        <v>7</v>
      </c>
      <c r="W198" s="10">
        <v>7</v>
      </c>
      <c r="X198" s="10">
        <v>7</v>
      </c>
      <c r="Y198" s="10">
        <v>7</v>
      </c>
      <c r="Z198" s="10">
        <v>7</v>
      </c>
      <c r="AA198" s="10">
        <v>7</v>
      </c>
      <c r="AB198" s="11">
        <v>7</v>
      </c>
      <c r="AC198" s="11">
        <v>7</v>
      </c>
      <c r="AD198" s="11">
        <v>7</v>
      </c>
      <c r="AE198" s="11">
        <v>7</v>
      </c>
      <c r="AF198" s="11">
        <v>7</v>
      </c>
      <c r="AG198" s="11">
        <v>7</v>
      </c>
      <c r="AH198" s="11">
        <v>7</v>
      </c>
      <c r="AI198" s="11">
        <v>6</v>
      </c>
      <c r="AJ198" s="11">
        <v>6</v>
      </c>
      <c r="AK198" s="11">
        <v>6</v>
      </c>
      <c r="AL198" s="11">
        <v>6</v>
      </c>
      <c r="AM198" s="11">
        <v>6</v>
      </c>
      <c r="AN198" s="11">
        <v>6</v>
      </c>
      <c r="AO198" s="11">
        <v>6</v>
      </c>
      <c r="AP198" s="11">
        <v>6</v>
      </c>
      <c r="AQ198" s="11">
        <v>6</v>
      </c>
      <c r="AR198" s="11">
        <v>6</v>
      </c>
      <c r="AS198" s="11">
        <v>6</v>
      </c>
      <c r="AT198" s="11">
        <v>6</v>
      </c>
      <c r="AU198" s="11">
        <v>6</v>
      </c>
      <c r="AV198" s="11">
        <v>6</v>
      </c>
      <c r="AW198" s="11">
        <v>6</v>
      </c>
      <c r="AX198" s="11">
        <v>6</v>
      </c>
      <c r="AY198" s="11">
        <v>6</v>
      </c>
      <c r="AZ198" s="11">
        <v>6</v>
      </c>
    </row>
    <row r="199" spans="1:52">
      <c r="A199" s="70" t="s">
        <v>120</v>
      </c>
      <c r="B199" s="10" t="s">
        <v>39</v>
      </c>
      <c r="C199" s="10">
        <v>9</v>
      </c>
      <c r="D199" s="10">
        <v>9</v>
      </c>
      <c r="E199" s="10">
        <v>8</v>
      </c>
      <c r="F199" s="10">
        <v>8</v>
      </c>
      <c r="G199" s="10">
        <v>8</v>
      </c>
      <c r="H199" s="10">
        <v>8</v>
      </c>
      <c r="I199" s="10">
        <v>8</v>
      </c>
      <c r="J199" s="10">
        <v>8</v>
      </c>
      <c r="K199" s="10">
        <v>8</v>
      </c>
      <c r="L199" s="10">
        <v>8</v>
      </c>
      <c r="M199" s="10">
        <v>8</v>
      </c>
      <c r="N199" s="10">
        <v>8</v>
      </c>
      <c r="O199" s="10">
        <v>8</v>
      </c>
      <c r="P199" s="10">
        <v>8</v>
      </c>
      <c r="Q199" s="10">
        <v>8</v>
      </c>
      <c r="R199" s="10">
        <v>8</v>
      </c>
      <c r="S199" s="10">
        <v>8</v>
      </c>
      <c r="T199" s="10">
        <v>8</v>
      </c>
      <c r="U199" s="10">
        <v>7</v>
      </c>
      <c r="V199" s="10">
        <v>7</v>
      </c>
      <c r="W199" s="10">
        <v>7</v>
      </c>
      <c r="X199" s="10">
        <v>7</v>
      </c>
      <c r="Y199" s="10">
        <v>7</v>
      </c>
      <c r="Z199" s="10">
        <v>7</v>
      </c>
      <c r="AA199" s="10">
        <v>7</v>
      </c>
      <c r="AB199" s="11">
        <v>7</v>
      </c>
      <c r="AC199" s="11">
        <v>7</v>
      </c>
      <c r="AD199" s="11">
        <v>7</v>
      </c>
      <c r="AE199" s="11">
        <v>7</v>
      </c>
      <c r="AF199" s="11">
        <v>7</v>
      </c>
      <c r="AG199" s="11">
        <v>7</v>
      </c>
      <c r="AH199" s="11">
        <v>7</v>
      </c>
      <c r="AI199" s="11">
        <v>6</v>
      </c>
      <c r="AJ199" s="11">
        <v>6</v>
      </c>
      <c r="AK199" s="11">
        <v>6</v>
      </c>
      <c r="AL199" s="11">
        <v>6</v>
      </c>
      <c r="AM199" s="11">
        <v>6</v>
      </c>
      <c r="AN199" s="11">
        <v>6</v>
      </c>
      <c r="AO199" s="11">
        <v>6</v>
      </c>
      <c r="AP199" s="11">
        <v>6</v>
      </c>
      <c r="AQ199" s="11">
        <v>6</v>
      </c>
      <c r="AR199" s="11">
        <v>6</v>
      </c>
      <c r="AS199" s="11">
        <v>6</v>
      </c>
      <c r="AT199" s="11">
        <v>6</v>
      </c>
      <c r="AU199" s="11">
        <v>6</v>
      </c>
      <c r="AV199" s="11">
        <v>6</v>
      </c>
      <c r="AW199" s="11">
        <v>6</v>
      </c>
      <c r="AX199" s="11">
        <v>6</v>
      </c>
      <c r="AY199" s="11">
        <v>6</v>
      </c>
      <c r="AZ199" s="11">
        <v>6</v>
      </c>
    </row>
    <row r="200" spans="1:52">
      <c r="A200" s="70" t="s">
        <v>121</v>
      </c>
      <c r="B200" s="10" t="s">
        <v>39</v>
      </c>
      <c r="C200" s="10">
        <v>9</v>
      </c>
      <c r="D200" s="10">
        <v>9</v>
      </c>
      <c r="E200" s="10">
        <v>8</v>
      </c>
      <c r="F200" s="10">
        <v>8</v>
      </c>
      <c r="G200" s="10">
        <v>8</v>
      </c>
      <c r="H200" s="10">
        <v>8</v>
      </c>
      <c r="I200" s="10">
        <v>8</v>
      </c>
      <c r="J200" s="10">
        <v>8</v>
      </c>
      <c r="K200" s="10">
        <v>8</v>
      </c>
      <c r="L200" s="10">
        <v>8</v>
      </c>
      <c r="M200" s="10">
        <v>8</v>
      </c>
      <c r="N200" s="10">
        <v>8</v>
      </c>
      <c r="O200" s="10">
        <v>8</v>
      </c>
      <c r="P200" s="10">
        <v>8</v>
      </c>
      <c r="Q200" s="10">
        <v>8</v>
      </c>
      <c r="R200" s="10">
        <v>8</v>
      </c>
      <c r="S200" s="10">
        <v>8</v>
      </c>
      <c r="T200" s="10">
        <v>8</v>
      </c>
      <c r="U200" s="10">
        <v>7</v>
      </c>
      <c r="V200" s="10">
        <v>7</v>
      </c>
      <c r="W200" s="10">
        <v>7</v>
      </c>
      <c r="X200" s="10">
        <v>7</v>
      </c>
      <c r="Y200" s="10">
        <v>7</v>
      </c>
      <c r="Z200" s="10">
        <v>7</v>
      </c>
      <c r="AA200" s="10">
        <v>7</v>
      </c>
      <c r="AB200" s="11">
        <v>7</v>
      </c>
      <c r="AC200" s="11">
        <v>7</v>
      </c>
      <c r="AD200" s="11">
        <v>7</v>
      </c>
      <c r="AE200" s="11">
        <v>7</v>
      </c>
      <c r="AF200" s="11">
        <v>7</v>
      </c>
      <c r="AG200" s="11">
        <v>7</v>
      </c>
      <c r="AH200" s="11">
        <v>7</v>
      </c>
      <c r="AI200" s="11">
        <v>6</v>
      </c>
      <c r="AJ200" s="11">
        <v>6</v>
      </c>
      <c r="AK200" s="11">
        <v>6</v>
      </c>
      <c r="AL200" s="11">
        <v>6</v>
      </c>
      <c r="AM200" s="11">
        <v>6</v>
      </c>
      <c r="AN200" s="11">
        <v>6</v>
      </c>
      <c r="AO200" s="11">
        <v>6</v>
      </c>
      <c r="AP200" s="11">
        <v>6</v>
      </c>
      <c r="AQ200" s="11">
        <v>6</v>
      </c>
      <c r="AR200" s="11">
        <v>6</v>
      </c>
      <c r="AS200" s="11">
        <v>6</v>
      </c>
      <c r="AT200" s="11">
        <v>6</v>
      </c>
      <c r="AU200" s="11">
        <v>6</v>
      </c>
      <c r="AV200" s="11">
        <v>6</v>
      </c>
      <c r="AW200" s="11">
        <v>6</v>
      </c>
      <c r="AX200" s="11">
        <v>6</v>
      </c>
      <c r="AY200" s="11">
        <v>6</v>
      </c>
      <c r="AZ200" s="11">
        <v>6</v>
      </c>
    </row>
    <row r="201" spans="1:52">
      <c r="A201" s="70" t="s">
        <v>122</v>
      </c>
      <c r="B201" s="10" t="s">
        <v>39</v>
      </c>
      <c r="C201" s="10">
        <v>9</v>
      </c>
      <c r="D201" s="10">
        <v>9</v>
      </c>
      <c r="E201" s="10">
        <v>8</v>
      </c>
      <c r="F201" s="10">
        <v>8</v>
      </c>
      <c r="G201" s="10">
        <v>8</v>
      </c>
      <c r="H201" s="10">
        <v>8</v>
      </c>
      <c r="I201" s="10">
        <v>8</v>
      </c>
      <c r="J201" s="10">
        <v>8</v>
      </c>
      <c r="K201" s="10">
        <v>8</v>
      </c>
      <c r="L201" s="10">
        <v>8</v>
      </c>
      <c r="M201" s="10">
        <v>8</v>
      </c>
      <c r="N201" s="10">
        <v>8</v>
      </c>
      <c r="O201" s="10">
        <v>8</v>
      </c>
      <c r="P201" s="10">
        <v>8</v>
      </c>
      <c r="Q201" s="10">
        <v>8</v>
      </c>
      <c r="R201" s="10">
        <v>8</v>
      </c>
      <c r="S201" s="10">
        <v>8</v>
      </c>
      <c r="T201" s="10">
        <v>8</v>
      </c>
      <c r="U201" s="10">
        <v>7</v>
      </c>
      <c r="V201" s="10">
        <v>7</v>
      </c>
      <c r="W201" s="10">
        <v>7</v>
      </c>
      <c r="X201" s="10">
        <v>7</v>
      </c>
      <c r="Y201" s="10">
        <v>7</v>
      </c>
      <c r="Z201" s="10">
        <v>7</v>
      </c>
      <c r="AA201" s="10">
        <v>7</v>
      </c>
      <c r="AB201" s="11">
        <v>7</v>
      </c>
      <c r="AC201" s="11">
        <v>7</v>
      </c>
      <c r="AD201" s="11">
        <v>7</v>
      </c>
      <c r="AE201" s="11">
        <v>7</v>
      </c>
      <c r="AF201" s="11">
        <v>7</v>
      </c>
      <c r="AG201" s="11">
        <v>7</v>
      </c>
      <c r="AH201" s="11">
        <v>7</v>
      </c>
      <c r="AI201" s="11">
        <v>6</v>
      </c>
      <c r="AJ201" s="11">
        <v>6</v>
      </c>
      <c r="AK201" s="11">
        <v>6</v>
      </c>
      <c r="AL201" s="11">
        <v>6</v>
      </c>
      <c r="AM201" s="11">
        <v>6</v>
      </c>
      <c r="AN201" s="11">
        <v>6</v>
      </c>
      <c r="AO201" s="11">
        <v>6</v>
      </c>
      <c r="AP201" s="11">
        <v>6</v>
      </c>
      <c r="AQ201" s="11">
        <v>6</v>
      </c>
      <c r="AR201" s="11">
        <v>6</v>
      </c>
      <c r="AS201" s="11">
        <v>6</v>
      </c>
      <c r="AT201" s="11">
        <v>6</v>
      </c>
      <c r="AU201" s="11">
        <v>6</v>
      </c>
      <c r="AV201" s="11">
        <v>6</v>
      </c>
      <c r="AW201" s="11">
        <v>6</v>
      </c>
      <c r="AX201" s="11">
        <v>6</v>
      </c>
      <c r="AY201" s="11">
        <v>6</v>
      </c>
      <c r="AZ201" s="11">
        <v>6</v>
      </c>
    </row>
    <row r="202" spans="1:52">
      <c r="A202" s="71" t="s">
        <v>145</v>
      </c>
      <c r="B202" s="10" t="s">
        <v>39</v>
      </c>
      <c r="C202" s="10">
        <v>9</v>
      </c>
      <c r="D202" s="10">
        <v>9</v>
      </c>
      <c r="E202" s="10">
        <v>8</v>
      </c>
      <c r="F202" s="10">
        <v>8</v>
      </c>
      <c r="G202" s="10">
        <v>8</v>
      </c>
      <c r="H202" s="10">
        <v>8</v>
      </c>
      <c r="I202" s="10">
        <v>8</v>
      </c>
      <c r="J202" s="10">
        <v>8</v>
      </c>
      <c r="K202" s="10">
        <v>8</v>
      </c>
      <c r="L202" s="10">
        <v>8</v>
      </c>
      <c r="M202" s="10">
        <v>8</v>
      </c>
      <c r="N202" s="10">
        <v>8</v>
      </c>
      <c r="O202" s="10">
        <v>8</v>
      </c>
      <c r="P202" s="10">
        <v>8</v>
      </c>
      <c r="Q202" s="10">
        <v>8</v>
      </c>
      <c r="R202" s="10">
        <v>8</v>
      </c>
      <c r="S202" s="10">
        <v>8</v>
      </c>
      <c r="T202" s="10">
        <v>8</v>
      </c>
      <c r="U202" s="10">
        <v>7</v>
      </c>
      <c r="V202" s="10">
        <v>7</v>
      </c>
      <c r="W202" s="10">
        <v>7</v>
      </c>
      <c r="X202" s="10">
        <v>7</v>
      </c>
      <c r="Y202" s="10">
        <v>7</v>
      </c>
      <c r="Z202" s="10">
        <v>7</v>
      </c>
      <c r="AA202" s="10">
        <v>7</v>
      </c>
      <c r="AB202" s="11">
        <v>7</v>
      </c>
      <c r="AC202" s="11">
        <v>7</v>
      </c>
      <c r="AD202" s="11">
        <v>7</v>
      </c>
      <c r="AE202" s="11">
        <v>7</v>
      </c>
      <c r="AF202" s="11">
        <v>7</v>
      </c>
      <c r="AG202" s="11">
        <v>7</v>
      </c>
      <c r="AH202" s="11">
        <v>7</v>
      </c>
      <c r="AI202" s="11">
        <v>6</v>
      </c>
      <c r="AJ202" s="11">
        <v>6</v>
      </c>
      <c r="AK202" s="11">
        <v>6</v>
      </c>
      <c r="AL202" s="11">
        <v>6</v>
      </c>
      <c r="AM202" s="11">
        <v>6</v>
      </c>
      <c r="AN202" s="11">
        <v>6</v>
      </c>
      <c r="AO202" s="11">
        <v>6</v>
      </c>
      <c r="AP202" s="11">
        <v>6</v>
      </c>
      <c r="AQ202" s="11">
        <v>6</v>
      </c>
      <c r="AR202" s="11">
        <v>6</v>
      </c>
      <c r="AS202" s="11">
        <v>6</v>
      </c>
      <c r="AT202" s="11">
        <v>6</v>
      </c>
      <c r="AU202" s="11">
        <v>6</v>
      </c>
      <c r="AV202" s="11">
        <v>6</v>
      </c>
      <c r="AW202" s="11">
        <v>6</v>
      </c>
      <c r="AX202" s="11">
        <v>6</v>
      </c>
      <c r="AY202" s="11">
        <v>6</v>
      </c>
      <c r="AZ202" s="11">
        <v>6</v>
      </c>
    </row>
    <row r="203" spans="1:52" s="47" customFormat="1">
      <c r="A203" s="70" t="s">
        <v>124</v>
      </c>
      <c r="B203" s="10" t="s">
        <v>39</v>
      </c>
      <c r="C203" s="10">
        <v>9</v>
      </c>
      <c r="D203" s="10">
        <v>9</v>
      </c>
      <c r="E203" s="10">
        <v>8</v>
      </c>
      <c r="F203" s="10">
        <v>8</v>
      </c>
      <c r="G203" s="10">
        <v>8</v>
      </c>
      <c r="H203" s="10">
        <v>8</v>
      </c>
      <c r="I203" s="10">
        <v>8</v>
      </c>
      <c r="J203" s="10">
        <v>8</v>
      </c>
      <c r="K203" s="10">
        <v>8</v>
      </c>
      <c r="L203" s="10">
        <v>8</v>
      </c>
      <c r="M203" s="10">
        <v>8</v>
      </c>
      <c r="N203" s="10">
        <v>8</v>
      </c>
      <c r="O203" s="10">
        <v>8</v>
      </c>
      <c r="P203" s="10">
        <v>8</v>
      </c>
      <c r="Q203" s="10">
        <v>8</v>
      </c>
      <c r="R203" s="10">
        <v>8</v>
      </c>
      <c r="S203" s="10">
        <v>8</v>
      </c>
      <c r="T203" s="10">
        <v>8</v>
      </c>
      <c r="U203" s="10">
        <v>7</v>
      </c>
      <c r="V203" s="10">
        <v>7</v>
      </c>
      <c r="W203" s="10">
        <v>7</v>
      </c>
      <c r="X203" s="10">
        <v>7</v>
      </c>
      <c r="Y203" s="10">
        <v>7</v>
      </c>
      <c r="Z203" s="10">
        <v>7</v>
      </c>
      <c r="AA203" s="10">
        <v>7</v>
      </c>
      <c r="AB203" s="11">
        <v>7</v>
      </c>
      <c r="AC203" s="11">
        <v>7</v>
      </c>
      <c r="AD203" s="11">
        <v>7</v>
      </c>
      <c r="AE203" s="11">
        <v>7</v>
      </c>
      <c r="AF203" s="11">
        <v>7</v>
      </c>
      <c r="AG203" s="11">
        <v>7</v>
      </c>
      <c r="AH203" s="11">
        <v>7</v>
      </c>
      <c r="AI203" s="11">
        <v>6</v>
      </c>
      <c r="AJ203" s="11">
        <v>6</v>
      </c>
      <c r="AK203" s="11">
        <v>6</v>
      </c>
      <c r="AL203" s="11">
        <v>6</v>
      </c>
      <c r="AM203" s="11">
        <v>6</v>
      </c>
      <c r="AN203" s="11">
        <v>6</v>
      </c>
      <c r="AO203" s="11">
        <v>6</v>
      </c>
      <c r="AP203" s="11">
        <v>6</v>
      </c>
      <c r="AQ203" s="11">
        <v>6</v>
      </c>
      <c r="AR203" s="11">
        <v>6</v>
      </c>
      <c r="AS203" s="11">
        <v>6</v>
      </c>
      <c r="AT203" s="11">
        <v>6</v>
      </c>
      <c r="AU203" s="11">
        <v>6</v>
      </c>
      <c r="AV203" s="11">
        <v>6</v>
      </c>
      <c r="AW203" s="11">
        <v>6</v>
      </c>
      <c r="AX203" s="11">
        <v>6</v>
      </c>
      <c r="AY203" s="11">
        <v>6</v>
      </c>
      <c r="AZ203" s="11">
        <v>6</v>
      </c>
    </row>
    <row r="204" spans="1:52" s="47" customFormat="1">
      <c r="A204" s="70" t="s">
        <v>125</v>
      </c>
    </row>
    <row r="205" spans="1:52">
      <c r="A205" s="47"/>
      <c r="B205" s="9" t="s">
        <v>102</v>
      </c>
      <c r="C205" s="23">
        <v>2013</v>
      </c>
      <c r="D205" s="23">
        <v>2014</v>
      </c>
      <c r="E205" s="23">
        <v>2015</v>
      </c>
      <c r="F205" s="23">
        <v>2016</v>
      </c>
      <c r="G205" s="23">
        <v>2017</v>
      </c>
      <c r="H205" s="23">
        <v>2018</v>
      </c>
      <c r="I205" s="23">
        <v>2019</v>
      </c>
      <c r="J205" s="23">
        <v>2020</v>
      </c>
      <c r="K205" s="23">
        <v>2021</v>
      </c>
      <c r="L205" s="23">
        <v>2022</v>
      </c>
      <c r="M205" s="23">
        <v>2023</v>
      </c>
      <c r="N205" s="23">
        <v>2024</v>
      </c>
      <c r="O205" s="23">
        <v>2025</v>
      </c>
      <c r="P205" s="23">
        <v>2026</v>
      </c>
      <c r="Q205" s="23">
        <v>2027</v>
      </c>
      <c r="R205" s="23">
        <v>2028</v>
      </c>
      <c r="S205" s="23">
        <v>2029</v>
      </c>
      <c r="T205" s="23">
        <v>2030</v>
      </c>
      <c r="U205" s="23">
        <v>2031</v>
      </c>
      <c r="V205" s="23">
        <v>2032</v>
      </c>
      <c r="W205" s="23">
        <v>2033</v>
      </c>
      <c r="X205" s="23">
        <v>2034</v>
      </c>
      <c r="Y205" s="23">
        <v>2035</v>
      </c>
      <c r="Z205" s="23">
        <v>2036</v>
      </c>
      <c r="AA205" s="23">
        <v>2037</v>
      </c>
      <c r="AB205" s="11">
        <v>2038</v>
      </c>
      <c r="AC205" s="11">
        <v>2039</v>
      </c>
      <c r="AD205" s="11">
        <v>2040</v>
      </c>
      <c r="AE205" s="11">
        <v>2041</v>
      </c>
      <c r="AF205" s="11">
        <v>2042</v>
      </c>
      <c r="AG205" s="11">
        <v>2043</v>
      </c>
      <c r="AH205" s="11">
        <v>2044</v>
      </c>
      <c r="AI205" s="11">
        <v>2045</v>
      </c>
      <c r="AJ205" s="11">
        <v>2046</v>
      </c>
      <c r="AK205" s="11">
        <v>2047</v>
      </c>
      <c r="AL205" s="11">
        <v>2048</v>
      </c>
      <c r="AM205" s="11">
        <v>2049</v>
      </c>
      <c r="AN205" s="11">
        <v>2050</v>
      </c>
      <c r="AO205" s="11">
        <v>2051</v>
      </c>
      <c r="AP205" s="11">
        <v>2052</v>
      </c>
      <c r="AQ205" s="11">
        <v>2053</v>
      </c>
      <c r="AR205" s="11">
        <v>2054</v>
      </c>
      <c r="AS205" s="11">
        <v>2055</v>
      </c>
      <c r="AT205" s="11">
        <v>2056</v>
      </c>
      <c r="AU205" s="11">
        <v>2057</v>
      </c>
      <c r="AV205" s="11">
        <v>2058</v>
      </c>
      <c r="AW205" s="11">
        <v>2059</v>
      </c>
      <c r="AX205" s="11">
        <v>2060</v>
      </c>
      <c r="AY205" s="11">
        <v>2061</v>
      </c>
      <c r="AZ205" s="11">
        <v>2062</v>
      </c>
    </row>
    <row r="206" spans="1:52">
      <c r="B206" s="9" t="s">
        <v>40</v>
      </c>
      <c r="C206" s="56">
        <v>1662</v>
      </c>
      <c r="D206" s="56">
        <v>1728</v>
      </c>
      <c r="E206" s="56">
        <v>1907</v>
      </c>
      <c r="F206" s="56">
        <v>2030</v>
      </c>
      <c r="G206" s="56">
        <v>2135</v>
      </c>
      <c r="H206" s="56">
        <v>2267</v>
      </c>
      <c r="I206" s="56">
        <v>2442</v>
      </c>
      <c r="J206" s="56">
        <v>2445</v>
      </c>
      <c r="K206" s="56">
        <v>2465</v>
      </c>
      <c r="L206" s="56">
        <v>2491</v>
      </c>
      <c r="M206" s="56">
        <v>2555</v>
      </c>
      <c r="N206" s="56">
        <v>2608</v>
      </c>
      <c r="O206" s="56">
        <v>2646</v>
      </c>
      <c r="P206" s="56">
        <v>2674</v>
      </c>
      <c r="Q206" s="56">
        <v>2685</v>
      </c>
      <c r="R206" s="56">
        <v>2707</v>
      </c>
      <c r="S206" s="56">
        <v>2759</v>
      </c>
      <c r="T206" s="56">
        <v>2788</v>
      </c>
      <c r="U206" s="56">
        <v>2859</v>
      </c>
      <c r="V206" s="56">
        <v>2970</v>
      </c>
      <c r="W206" s="56">
        <v>2938</v>
      </c>
      <c r="X206" s="56">
        <v>2991</v>
      </c>
      <c r="Y206" s="56">
        <v>3161</v>
      </c>
      <c r="Z206" s="56">
        <v>3226</v>
      </c>
      <c r="AA206" s="56">
        <v>3274</v>
      </c>
      <c r="AB206" s="11">
        <v>3472</v>
      </c>
      <c r="AC206" s="11">
        <v>3553</v>
      </c>
      <c r="AD206" s="11">
        <v>3615</v>
      </c>
      <c r="AE206" s="11">
        <v>3839</v>
      </c>
      <c r="AF206" s="11">
        <v>3965</v>
      </c>
      <c r="AG206" s="11">
        <v>4122</v>
      </c>
      <c r="AH206" s="11">
        <v>4192</v>
      </c>
      <c r="AI206" s="11">
        <v>4404</v>
      </c>
      <c r="AJ206" s="11">
        <v>4569</v>
      </c>
      <c r="AK206" s="11">
        <v>4718</v>
      </c>
      <c r="AL206" s="11">
        <v>4816</v>
      </c>
      <c r="AM206" s="11">
        <v>4845</v>
      </c>
      <c r="AN206" s="11">
        <v>4901</v>
      </c>
      <c r="AO206" s="11">
        <v>5035</v>
      </c>
      <c r="AP206" s="11">
        <v>5111</v>
      </c>
      <c r="AQ206" s="11">
        <v>5204</v>
      </c>
      <c r="AR206" s="11">
        <v>5343</v>
      </c>
      <c r="AS206" s="11">
        <v>5412</v>
      </c>
      <c r="AT206" s="11">
        <v>5497</v>
      </c>
      <c r="AU206" s="11">
        <v>5578</v>
      </c>
      <c r="AV206" s="11">
        <v>5629</v>
      </c>
      <c r="AW206" s="11">
        <v>5724</v>
      </c>
      <c r="AX206" s="11">
        <v>5814</v>
      </c>
      <c r="AY206" s="11">
        <v>5905</v>
      </c>
      <c r="AZ206" s="11">
        <v>6053</v>
      </c>
    </row>
    <row r="207" spans="1:52">
      <c r="A207" s="70" t="s">
        <v>88</v>
      </c>
      <c r="B207" s="47" t="s">
        <v>40</v>
      </c>
      <c r="C207" s="47">
        <v>1663</v>
      </c>
      <c r="D207" s="47">
        <v>1729</v>
      </c>
      <c r="E207" s="47">
        <v>1803</v>
      </c>
      <c r="F207" s="47">
        <v>1891</v>
      </c>
      <c r="G207" s="47">
        <v>1989</v>
      </c>
      <c r="H207" s="47">
        <v>2140</v>
      </c>
      <c r="I207" s="47">
        <v>2316</v>
      </c>
      <c r="J207" s="47">
        <v>2321</v>
      </c>
      <c r="K207" s="47">
        <v>2345</v>
      </c>
      <c r="L207" s="47">
        <v>2374</v>
      </c>
      <c r="M207" s="47">
        <v>2432</v>
      </c>
      <c r="N207" s="47">
        <v>2771</v>
      </c>
      <c r="O207" s="47">
        <v>2935</v>
      </c>
      <c r="P207" s="47">
        <v>2940</v>
      </c>
      <c r="Q207" s="47">
        <v>2944</v>
      </c>
      <c r="R207" s="47">
        <v>2952</v>
      </c>
      <c r="S207" s="47">
        <v>2955</v>
      </c>
      <c r="T207" s="47">
        <v>2992</v>
      </c>
      <c r="U207" s="47">
        <v>3084</v>
      </c>
      <c r="V207" s="47">
        <v>3085</v>
      </c>
      <c r="W207" s="47">
        <v>3110</v>
      </c>
      <c r="X207" s="47">
        <v>3156</v>
      </c>
      <c r="Y207" s="47">
        <v>3403</v>
      </c>
      <c r="Z207" s="47">
        <v>3469</v>
      </c>
      <c r="AA207" s="47">
        <v>3525</v>
      </c>
      <c r="AB207" s="57">
        <v>3571</v>
      </c>
      <c r="AC207" s="57">
        <v>3763</v>
      </c>
      <c r="AD207" s="57">
        <v>3849</v>
      </c>
      <c r="AE207" s="57">
        <v>3930</v>
      </c>
      <c r="AF207" s="57">
        <v>4153</v>
      </c>
      <c r="AG207" s="57">
        <v>4316</v>
      </c>
      <c r="AH207" s="57">
        <v>4397</v>
      </c>
      <c r="AI207" s="57">
        <v>4434</v>
      </c>
      <c r="AJ207" s="57">
        <v>4700</v>
      </c>
      <c r="AK207" s="57">
        <v>4845</v>
      </c>
      <c r="AL207" s="57">
        <v>4903</v>
      </c>
      <c r="AM207" s="57">
        <v>4933</v>
      </c>
      <c r="AN207" s="57">
        <v>4986</v>
      </c>
      <c r="AO207" s="57">
        <v>5113</v>
      </c>
      <c r="AP207" s="57">
        <v>5178</v>
      </c>
      <c r="AQ207" s="57">
        <v>5206</v>
      </c>
      <c r="AR207" s="57">
        <v>5283</v>
      </c>
      <c r="AS207" s="57">
        <v>5327</v>
      </c>
      <c r="AT207" s="57">
        <v>5381</v>
      </c>
      <c r="AU207" s="57">
        <v>5434</v>
      </c>
      <c r="AV207" s="57">
        <v>5480</v>
      </c>
      <c r="AW207" s="57">
        <v>5538</v>
      </c>
      <c r="AX207" s="57">
        <v>5639</v>
      </c>
      <c r="AY207" s="57">
        <v>5718</v>
      </c>
      <c r="AZ207" s="57">
        <v>5781</v>
      </c>
    </row>
    <row r="208" spans="1:52">
      <c r="A208" s="70" t="s">
        <v>119</v>
      </c>
      <c r="B208" s="9" t="s">
        <v>40</v>
      </c>
      <c r="C208" s="56">
        <v>1662</v>
      </c>
      <c r="D208" s="56">
        <v>1729</v>
      </c>
      <c r="E208" s="56">
        <v>1883</v>
      </c>
      <c r="F208" s="56">
        <v>1988</v>
      </c>
      <c r="G208" s="56">
        <v>2089</v>
      </c>
      <c r="H208" s="56">
        <v>2218</v>
      </c>
      <c r="I208" s="56">
        <v>2399</v>
      </c>
      <c r="J208" s="56">
        <v>2402</v>
      </c>
      <c r="K208" s="56">
        <v>2414</v>
      </c>
      <c r="L208" s="56">
        <v>2448</v>
      </c>
      <c r="M208" s="56">
        <v>2515</v>
      </c>
      <c r="N208" s="56">
        <v>2572</v>
      </c>
      <c r="O208" s="56">
        <v>2609</v>
      </c>
      <c r="P208" s="56">
        <v>2599</v>
      </c>
      <c r="Q208" s="56">
        <v>2738</v>
      </c>
      <c r="R208" s="56">
        <v>3067</v>
      </c>
      <c r="S208" s="56">
        <v>3298</v>
      </c>
      <c r="T208" s="56">
        <v>3307</v>
      </c>
      <c r="U208" s="56">
        <v>3372</v>
      </c>
      <c r="V208" s="56">
        <v>3357</v>
      </c>
      <c r="W208" s="56">
        <v>3296</v>
      </c>
      <c r="X208" s="56">
        <v>3325</v>
      </c>
      <c r="Y208" s="56">
        <v>3407</v>
      </c>
      <c r="Z208" s="56">
        <v>3448</v>
      </c>
      <c r="AA208" s="56">
        <v>3485</v>
      </c>
      <c r="AB208" s="11">
        <v>3548</v>
      </c>
      <c r="AC208" s="11">
        <v>3636</v>
      </c>
      <c r="AD208" s="11">
        <v>3699</v>
      </c>
      <c r="AE208" s="11">
        <v>3782</v>
      </c>
      <c r="AF208" s="11">
        <v>3901</v>
      </c>
      <c r="AG208" s="11">
        <v>4032</v>
      </c>
      <c r="AH208" s="11">
        <v>4145</v>
      </c>
      <c r="AI208" s="11">
        <v>4220</v>
      </c>
      <c r="AJ208" s="11">
        <v>4392</v>
      </c>
      <c r="AK208" s="11">
        <v>4518</v>
      </c>
      <c r="AL208" s="11">
        <v>4576</v>
      </c>
      <c r="AM208" s="11">
        <v>4598</v>
      </c>
      <c r="AN208" s="11">
        <v>4649</v>
      </c>
      <c r="AO208" s="11">
        <v>4771</v>
      </c>
      <c r="AP208" s="11">
        <v>4831</v>
      </c>
      <c r="AQ208" s="11">
        <v>4910</v>
      </c>
      <c r="AR208" s="11">
        <v>5038</v>
      </c>
      <c r="AS208" s="11">
        <v>5094</v>
      </c>
      <c r="AT208" s="11">
        <v>5137</v>
      </c>
      <c r="AU208" s="11">
        <v>5195</v>
      </c>
      <c r="AV208" s="11">
        <v>5232</v>
      </c>
      <c r="AW208" s="11">
        <v>5286</v>
      </c>
      <c r="AX208" s="11">
        <v>5351</v>
      </c>
      <c r="AY208" s="11">
        <v>5414</v>
      </c>
      <c r="AZ208" s="11">
        <v>5478</v>
      </c>
    </row>
    <row r="209" spans="1:52">
      <c r="A209" s="70" t="s">
        <v>120</v>
      </c>
      <c r="B209" s="9" t="s">
        <v>40</v>
      </c>
      <c r="C209" s="56">
        <v>1663</v>
      </c>
      <c r="D209" s="56">
        <v>1729</v>
      </c>
      <c r="E209" s="56">
        <v>1826</v>
      </c>
      <c r="F209" s="56">
        <v>1922</v>
      </c>
      <c r="G209" s="56">
        <v>2026</v>
      </c>
      <c r="H209" s="56">
        <v>2165</v>
      </c>
      <c r="I209" s="56">
        <v>2343</v>
      </c>
      <c r="J209" s="56">
        <v>2387</v>
      </c>
      <c r="K209" s="56">
        <v>2671</v>
      </c>
      <c r="L209" s="56">
        <v>2818</v>
      </c>
      <c r="M209" s="56">
        <v>2836</v>
      </c>
      <c r="N209" s="56">
        <v>2869</v>
      </c>
      <c r="O209" s="56">
        <v>2928</v>
      </c>
      <c r="P209" s="56">
        <v>2936</v>
      </c>
      <c r="Q209" s="56">
        <v>2941</v>
      </c>
      <c r="R209" s="56">
        <v>2954</v>
      </c>
      <c r="S209" s="56">
        <v>2961</v>
      </c>
      <c r="T209" s="56">
        <v>3015</v>
      </c>
      <c r="U209" s="56">
        <v>3105</v>
      </c>
      <c r="V209" s="56">
        <v>3090</v>
      </c>
      <c r="W209" s="56">
        <v>3201</v>
      </c>
      <c r="X209" s="56">
        <v>3260</v>
      </c>
      <c r="Y209" s="56">
        <v>3374</v>
      </c>
      <c r="Z209" s="56">
        <v>3405</v>
      </c>
      <c r="AA209" s="56">
        <v>3456</v>
      </c>
      <c r="AB209" s="11">
        <v>3508</v>
      </c>
      <c r="AC209" s="11">
        <v>3711</v>
      </c>
      <c r="AD209" s="11">
        <v>3799</v>
      </c>
      <c r="AE209" s="11">
        <v>3883</v>
      </c>
      <c r="AF209" s="11">
        <v>4111</v>
      </c>
      <c r="AG209" s="11">
        <v>4273</v>
      </c>
      <c r="AH209" s="11">
        <v>4355</v>
      </c>
      <c r="AI209" s="11">
        <v>4397</v>
      </c>
      <c r="AJ209" s="11">
        <v>4689</v>
      </c>
      <c r="AK209" s="11">
        <v>4790</v>
      </c>
      <c r="AL209" s="11">
        <v>4870</v>
      </c>
      <c r="AM209" s="11">
        <v>4904</v>
      </c>
      <c r="AN209" s="11">
        <v>4957</v>
      </c>
      <c r="AO209" s="11">
        <v>5080</v>
      </c>
      <c r="AP209" s="11">
        <v>5138</v>
      </c>
      <c r="AQ209" s="11">
        <v>5193</v>
      </c>
      <c r="AR209" s="11">
        <v>5310</v>
      </c>
      <c r="AS209" s="11">
        <v>5401</v>
      </c>
      <c r="AT209" s="11">
        <v>5460</v>
      </c>
      <c r="AU209" s="11">
        <v>5543</v>
      </c>
      <c r="AV209" s="11">
        <v>5571</v>
      </c>
      <c r="AW209" s="11">
        <v>5634</v>
      </c>
      <c r="AX209" s="11">
        <v>5735</v>
      </c>
      <c r="AY209" s="11">
        <v>5820</v>
      </c>
      <c r="AZ209" s="11">
        <v>5893</v>
      </c>
    </row>
    <row r="210" spans="1:52">
      <c r="A210" s="70" t="s">
        <v>121</v>
      </c>
      <c r="B210" s="9" t="s">
        <v>40</v>
      </c>
      <c r="C210" s="56">
        <v>1663</v>
      </c>
      <c r="D210" s="56">
        <v>1728</v>
      </c>
      <c r="E210" s="56">
        <v>1796</v>
      </c>
      <c r="F210" s="56">
        <v>1876</v>
      </c>
      <c r="G210" s="56">
        <v>1977</v>
      </c>
      <c r="H210" s="56">
        <v>2120</v>
      </c>
      <c r="I210" s="56">
        <v>2298</v>
      </c>
      <c r="J210" s="56">
        <v>2337</v>
      </c>
      <c r="K210" s="56">
        <v>2610</v>
      </c>
      <c r="L210" s="56">
        <v>2769</v>
      </c>
      <c r="M210" s="56">
        <v>2798</v>
      </c>
      <c r="N210" s="56">
        <v>2840</v>
      </c>
      <c r="O210" s="56">
        <v>2877</v>
      </c>
      <c r="P210" s="56">
        <v>3016</v>
      </c>
      <c r="Q210" s="56">
        <v>3332</v>
      </c>
      <c r="R210" s="56">
        <v>3597</v>
      </c>
      <c r="S210" s="56">
        <v>3600</v>
      </c>
      <c r="T210" s="56">
        <v>3592</v>
      </c>
      <c r="U210" s="56">
        <v>3658</v>
      </c>
      <c r="V210" s="56">
        <v>3633</v>
      </c>
      <c r="W210" s="56">
        <v>3616</v>
      </c>
      <c r="X210" s="56">
        <v>3644</v>
      </c>
      <c r="Y210" s="56">
        <v>3711</v>
      </c>
      <c r="Z210" s="56">
        <v>3733</v>
      </c>
      <c r="AA210" s="56">
        <v>3760</v>
      </c>
      <c r="AB210" s="11">
        <v>3805</v>
      </c>
      <c r="AC210" s="11">
        <v>3825</v>
      </c>
      <c r="AD210" s="11">
        <v>3868</v>
      </c>
      <c r="AE210" s="11">
        <v>3984</v>
      </c>
      <c r="AF210" s="11">
        <v>4034</v>
      </c>
      <c r="AG210" s="11">
        <v>4137</v>
      </c>
      <c r="AH210" s="11">
        <v>4185</v>
      </c>
      <c r="AI210" s="11">
        <v>4285</v>
      </c>
      <c r="AJ210" s="11">
        <v>4379</v>
      </c>
      <c r="AK210" s="11">
        <v>4531</v>
      </c>
      <c r="AL210" s="11">
        <v>4580</v>
      </c>
      <c r="AM210" s="11">
        <v>4607</v>
      </c>
      <c r="AN210" s="11">
        <v>4648</v>
      </c>
      <c r="AO210" s="11">
        <v>4755</v>
      </c>
      <c r="AP210" s="11">
        <v>4804</v>
      </c>
      <c r="AQ210" s="11">
        <v>4849</v>
      </c>
      <c r="AR210" s="11">
        <v>4957</v>
      </c>
      <c r="AS210" s="11">
        <v>5009</v>
      </c>
      <c r="AT210" s="11">
        <v>5018</v>
      </c>
      <c r="AU210" s="11">
        <v>5073</v>
      </c>
      <c r="AV210" s="11">
        <v>5094</v>
      </c>
      <c r="AW210" s="11">
        <v>5152</v>
      </c>
      <c r="AX210" s="11">
        <v>5218</v>
      </c>
      <c r="AY210" s="11">
        <v>5273</v>
      </c>
      <c r="AZ210" s="11">
        <v>5323</v>
      </c>
    </row>
    <row r="211" spans="1:52">
      <c r="A211" s="70" t="s">
        <v>122</v>
      </c>
      <c r="B211" s="9" t="s">
        <v>40</v>
      </c>
      <c r="C211" s="56">
        <v>1663</v>
      </c>
      <c r="D211" s="56">
        <v>1729</v>
      </c>
      <c r="E211" s="56">
        <v>1798</v>
      </c>
      <c r="F211" s="56">
        <v>1877</v>
      </c>
      <c r="G211" s="56">
        <v>1978</v>
      </c>
      <c r="H211" s="56">
        <v>2121</v>
      </c>
      <c r="I211" s="56">
        <v>2297</v>
      </c>
      <c r="J211" s="56">
        <v>2335</v>
      </c>
      <c r="K211" s="56">
        <v>2688</v>
      </c>
      <c r="L211" s="56">
        <v>2859</v>
      </c>
      <c r="M211" s="56">
        <v>2887</v>
      </c>
      <c r="N211" s="56">
        <v>2924</v>
      </c>
      <c r="O211" s="56">
        <v>2955</v>
      </c>
      <c r="P211" s="56">
        <v>3105</v>
      </c>
      <c r="Q211" s="56">
        <v>3428</v>
      </c>
      <c r="R211" s="56">
        <v>3700</v>
      </c>
      <c r="S211" s="56">
        <v>3701</v>
      </c>
      <c r="T211" s="56">
        <v>3695</v>
      </c>
      <c r="U211" s="56">
        <v>3756</v>
      </c>
      <c r="V211" s="56">
        <v>3728</v>
      </c>
      <c r="W211" s="56">
        <v>3709</v>
      </c>
      <c r="X211" s="56">
        <v>3739</v>
      </c>
      <c r="Y211" s="56">
        <v>3801</v>
      </c>
      <c r="Z211" s="56">
        <v>3821</v>
      </c>
      <c r="AA211" s="56">
        <v>3820</v>
      </c>
      <c r="AB211" s="11">
        <v>3863</v>
      </c>
      <c r="AC211" s="11">
        <v>3884</v>
      </c>
      <c r="AD211" s="11">
        <v>3924</v>
      </c>
      <c r="AE211" s="11">
        <v>3993</v>
      </c>
      <c r="AF211" s="11">
        <v>4088</v>
      </c>
      <c r="AG211" s="11">
        <v>4200</v>
      </c>
      <c r="AH211" s="11">
        <v>4248</v>
      </c>
      <c r="AI211" s="11">
        <v>4337</v>
      </c>
      <c r="AJ211" s="11">
        <v>4438</v>
      </c>
      <c r="AK211" s="11">
        <v>4588</v>
      </c>
      <c r="AL211" s="11">
        <v>4635</v>
      </c>
      <c r="AM211" s="11">
        <v>4663</v>
      </c>
      <c r="AN211" s="11">
        <v>4702</v>
      </c>
      <c r="AO211" s="11">
        <v>4817</v>
      </c>
      <c r="AP211" s="11">
        <v>4871</v>
      </c>
      <c r="AQ211" s="11">
        <v>4918</v>
      </c>
      <c r="AR211" s="11">
        <v>5021</v>
      </c>
      <c r="AS211" s="11">
        <v>5068</v>
      </c>
      <c r="AT211" s="11">
        <v>5094</v>
      </c>
      <c r="AU211" s="11">
        <v>5154</v>
      </c>
      <c r="AV211" s="11">
        <v>5162</v>
      </c>
      <c r="AW211" s="11">
        <v>5212</v>
      </c>
      <c r="AX211" s="11">
        <v>5273</v>
      </c>
      <c r="AY211" s="11">
        <v>5319</v>
      </c>
      <c r="AZ211" s="11">
        <v>5373</v>
      </c>
    </row>
    <row r="212" spans="1:52">
      <c r="A212" s="71" t="s">
        <v>145</v>
      </c>
      <c r="B212" s="9" t="s">
        <v>40</v>
      </c>
      <c r="C212" s="56">
        <v>1663</v>
      </c>
      <c r="D212" s="56">
        <v>1729</v>
      </c>
      <c r="E212" s="56">
        <v>1798</v>
      </c>
      <c r="F212" s="56">
        <v>1877</v>
      </c>
      <c r="G212" s="56">
        <v>1978</v>
      </c>
      <c r="H212" s="56">
        <v>2113</v>
      </c>
      <c r="I212" s="56">
        <v>2287</v>
      </c>
      <c r="J212" s="56">
        <v>2323</v>
      </c>
      <c r="K212" s="56">
        <v>2694</v>
      </c>
      <c r="L212" s="56">
        <v>2860</v>
      </c>
      <c r="M212" s="56">
        <v>2874</v>
      </c>
      <c r="N212" s="56">
        <v>2911</v>
      </c>
      <c r="O212" s="56">
        <v>2938</v>
      </c>
      <c r="P212" s="56">
        <v>2934</v>
      </c>
      <c r="Q212" s="56">
        <v>2940</v>
      </c>
      <c r="R212" s="56">
        <v>2940</v>
      </c>
      <c r="S212" s="56">
        <v>2949</v>
      </c>
      <c r="T212" s="56">
        <v>2973</v>
      </c>
      <c r="U212" s="56">
        <v>3067</v>
      </c>
      <c r="V212" s="56">
        <v>3180</v>
      </c>
      <c r="W212" s="56">
        <v>3517</v>
      </c>
      <c r="X212" s="56">
        <v>3875</v>
      </c>
      <c r="Y212" s="56">
        <v>3969</v>
      </c>
      <c r="Z212" s="56">
        <v>3968</v>
      </c>
      <c r="AA212" s="56">
        <v>3988</v>
      </c>
      <c r="AB212" s="11">
        <v>4035</v>
      </c>
      <c r="AC212" s="11">
        <v>4053</v>
      </c>
      <c r="AD212" s="11">
        <v>4090</v>
      </c>
      <c r="AE212" s="11">
        <v>4154</v>
      </c>
      <c r="AF212" s="11">
        <v>4247</v>
      </c>
      <c r="AG212" s="11">
        <v>4355</v>
      </c>
      <c r="AH212" s="11">
        <v>4400</v>
      </c>
      <c r="AI212" s="11">
        <v>4486</v>
      </c>
      <c r="AJ212" s="11">
        <v>4586</v>
      </c>
      <c r="AK212" s="11">
        <v>4729</v>
      </c>
      <c r="AL212" s="11">
        <v>4766</v>
      </c>
      <c r="AM212" s="11">
        <v>4788</v>
      </c>
      <c r="AN212" s="11">
        <v>4828</v>
      </c>
      <c r="AO212" s="11">
        <v>4928</v>
      </c>
      <c r="AP212" s="11">
        <v>4978</v>
      </c>
      <c r="AQ212" s="11">
        <v>5022</v>
      </c>
      <c r="AR212" s="11">
        <v>5119</v>
      </c>
      <c r="AS212" s="11">
        <v>5163</v>
      </c>
      <c r="AT212" s="11">
        <v>5205</v>
      </c>
      <c r="AU212" s="11">
        <v>5263</v>
      </c>
      <c r="AV212" s="11">
        <v>5273</v>
      </c>
      <c r="AW212" s="11">
        <v>5318</v>
      </c>
      <c r="AX212" s="11">
        <v>5374</v>
      </c>
      <c r="AY212" s="11">
        <v>5420</v>
      </c>
      <c r="AZ212" s="11">
        <v>5478</v>
      </c>
    </row>
    <row r="213" spans="1:52" s="33" customFormat="1">
      <c r="A213" s="70" t="s">
        <v>124</v>
      </c>
      <c r="B213" s="9" t="s">
        <v>40</v>
      </c>
      <c r="C213" s="67">
        <v>1663</v>
      </c>
      <c r="D213" s="67">
        <v>1729</v>
      </c>
      <c r="E213" s="67">
        <v>1827</v>
      </c>
      <c r="F213" s="67">
        <v>1922</v>
      </c>
      <c r="G213" s="67">
        <v>2026</v>
      </c>
      <c r="H213" s="67">
        <v>2165</v>
      </c>
      <c r="I213" s="67">
        <v>2341</v>
      </c>
      <c r="J213" s="67">
        <v>2381</v>
      </c>
      <c r="K213" s="67">
        <v>2758</v>
      </c>
      <c r="L213" s="67">
        <v>2926</v>
      </c>
      <c r="M213" s="67">
        <v>2944</v>
      </c>
      <c r="N213" s="67">
        <v>2979</v>
      </c>
      <c r="O213" s="67">
        <v>3009</v>
      </c>
      <c r="P213" s="67">
        <v>3014</v>
      </c>
      <c r="Q213" s="67">
        <v>3026</v>
      </c>
      <c r="R213" s="67">
        <v>3030</v>
      </c>
      <c r="S213" s="67">
        <v>3041</v>
      </c>
      <c r="T213" s="67">
        <v>3056</v>
      </c>
      <c r="U213" s="67">
        <v>3143</v>
      </c>
      <c r="V213" s="67">
        <v>3170</v>
      </c>
      <c r="W213" s="67">
        <v>3203</v>
      </c>
      <c r="X213" s="67">
        <v>3254</v>
      </c>
      <c r="Y213" s="67">
        <v>3397</v>
      </c>
      <c r="Z213" s="67">
        <v>3423</v>
      </c>
      <c r="AA213" s="67">
        <v>3469</v>
      </c>
      <c r="AB213" s="11">
        <v>3543</v>
      </c>
      <c r="AC213" s="11">
        <v>3585</v>
      </c>
      <c r="AD213" s="11">
        <v>3823</v>
      </c>
      <c r="AE213" s="11">
        <v>3931</v>
      </c>
      <c r="AF213" s="11">
        <v>4002</v>
      </c>
      <c r="AG213" s="11">
        <v>4137</v>
      </c>
      <c r="AH213" s="11">
        <v>4250</v>
      </c>
      <c r="AI213" s="11">
        <v>4305</v>
      </c>
      <c r="AJ213" s="11">
        <v>4610</v>
      </c>
      <c r="AK213" s="11">
        <v>4746</v>
      </c>
      <c r="AL213" s="11">
        <v>4806</v>
      </c>
      <c r="AM213" s="11">
        <v>4841</v>
      </c>
      <c r="AN213" s="11">
        <v>4894</v>
      </c>
      <c r="AO213" s="11">
        <v>5021</v>
      </c>
      <c r="AP213" s="11">
        <v>5079</v>
      </c>
      <c r="AQ213" s="11">
        <v>5137</v>
      </c>
      <c r="AR213" s="11">
        <v>5248</v>
      </c>
      <c r="AS213" s="11">
        <v>5303</v>
      </c>
      <c r="AT213" s="11">
        <v>5365</v>
      </c>
      <c r="AU213" s="11">
        <v>5447</v>
      </c>
      <c r="AV213" s="11">
        <v>5475</v>
      </c>
      <c r="AW213" s="11">
        <v>5535</v>
      </c>
      <c r="AX213" s="11">
        <v>5611</v>
      </c>
      <c r="AY213" s="11">
        <v>5672</v>
      </c>
      <c r="AZ213" s="11">
        <v>5807</v>
      </c>
    </row>
    <row r="214" spans="1:52" s="33" customFormat="1">
      <c r="A214" s="70" t="s">
        <v>125</v>
      </c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  <c r="AM214" s="69"/>
      <c r="AN214" s="69"/>
      <c r="AO214" s="69"/>
      <c r="AP214" s="69"/>
      <c r="AQ214" s="69"/>
      <c r="AR214" s="69"/>
      <c r="AS214" s="69"/>
      <c r="AT214" s="69"/>
      <c r="AU214" s="69"/>
      <c r="AV214" s="69"/>
      <c r="AW214" s="69"/>
      <c r="AX214" s="69"/>
      <c r="AY214" s="69"/>
      <c r="AZ214" s="69"/>
    </row>
    <row r="215" spans="1:52" s="47" customFormat="1">
      <c r="A215" s="70"/>
    </row>
    <row r="216" spans="1:52">
      <c r="A216" s="34"/>
      <c r="B216" s="9" t="s">
        <v>102</v>
      </c>
      <c r="C216" s="23">
        <v>2013</v>
      </c>
      <c r="D216" s="23">
        <v>2014</v>
      </c>
      <c r="E216" s="23">
        <v>2015</v>
      </c>
      <c r="F216" s="23">
        <v>2016</v>
      </c>
      <c r="G216" s="23">
        <v>2017</v>
      </c>
      <c r="H216" s="23">
        <v>2018</v>
      </c>
      <c r="I216" s="23">
        <v>2019</v>
      </c>
      <c r="J216" s="23">
        <v>2020</v>
      </c>
      <c r="K216" s="23">
        <v>2021</v>
      </c>
      <c r="L216" s="23">
        <v>2022</v>
      </c>
      <c r="M216" s="23">
        <v>2023</v>
      </c>
      <c r="N216" s="23">
        <v>2024</v>
      </c>
      <c r="O216" s="23">
        <v>2025</v>
      </c>
      <c r="P216" s="23">
        <v>2026</v>
      </c>
      <c r="Q216" s="23">
        <v>2027</v>
      </c>
      <c r="R216" s="23">
        <v>2028</v>
      </c>
      <c r="S216" s="23">
        <v>2029</v>
      </c>
      <c r="T216" s="23">
        <v>2030</v>
      </c>
      <c r="U216" s="23">
        <v>2031</v>
      </c>
      <c r="V216" s="23">
        <v>2032</v>
      </c>
      <c r="W216" s="23">
        <v>2033</v>
      </c>
      <c r="X216" s="23">
        <v>2034</v>
      </c>
      <c r="Y216" s="23">
        <v>2035</v>
      </c>
      <c r="Z216" s="23">
        <v>2036</v>
      </c>
      <c r="AA216" s="23">
        <v>2037</v>
      </c>
      <c r="AB216" s="11">
        <v>2038</v>
      </c>
      <c r="AC216" s="11">
        <v>2039</v>
      </c>
      <c r="AD216" s="11">
        <v>2040</v>
      </c>
      <c r="AE216" s="11">
        <v>2041</v>
      </c>
      <c r="AF216" s="11">
        <v>2042</v>
      </c>
      <c r="AG216" s="11">
        <v>2043</v>
      </c>
      <c r="AH216" s="11">
        <v>2044</v>
      </c>
      <c r="AI216" s="11">
        <v>2045</v>
      </c>
      <c r="AJ216" s="11">
        <v>2046</v>
      </c>
      <c r="AK216" s="11">
        <v>2047</v>
      </c>
      <c r="AL216" s="11">
        <v>2048</v>
      </c>
      <c r="AM216" s="11">
        <v>2049</v>
      </c>
      <c r="AN216" s="11">
        <v>2050</v>
      </c>
      <c r="AO216" s="11">
        <v>2051</v>
      </c>
      <c r="AP216" s="11">
        <v>2052</v>
      </c>
      <c r="AQ216" s="11">
        <v>2053</v>
      </c>
      <c r="AR216" s="11">
        <v>2054</v>
      </c>
      <c r="AS216" s="11">
        <v>2055</v>
      </c>
      <c r="AT216" s="11">
        <v>2056</v>
      </c>
      <c r="AU216" s="11">
        <v>2057</v>
      </c>
      <c r="AV216" s="11">
        <v>2058</v>
      </c>
      <c r="AW216" s="11">
        <v>2059</v>
      </c>
      <c r="AX216" s="11">
        <v>2060</v>
      </c>
      <c r="AY216" s="11">
        <v>2061</v>
      </c>
      <c r="AZ216" s="11">
        <v>2062</v>
      </c>
    </row>
    <row r="217" spans="1:52">
      <c r="B217" s="9" t="s">
        <v>166</v>
      </c>
      <c r="E217" s="42">
        <v>66.17</v>
      </c>
      <c r="F217" s="42">
        <v>87.64</v>
      </c>
      <c r="G217" s="42">
        <v>87.64</v>
      </c>
      <c r="H217" s="42">
        <v>87.64</v>
      </c>
      <c r="I217" s="42">
        <v>87.64</v>
      </c>
      <c r="J217" s="42">
        <v>87.64</v>
      </c>
      <c r="K217" s="42">
        <v>87.64</v>
      </c>
      <c r="L217" s="42">
        <v>87.64</v>
      </c>
      <c r="M217" s="42">
        <v>87.64</v>
      </c>
      <c r="N217" s="42">
        <v>87.64</v>
      </c>
      <c r="O217" s="42">
        <v>87.64</v>
      </c>
      <c r="P217" s="42">
        <v>87.64</v>
      </c>
      <c r="Q217" s="42">
        <v>87.64</v>
      </c>
      <c r="R217" s="42">
        <v>87.64</v>
      </c>
      <c r="S217" s="42">
        <v>87.64</v>
      </c>
      <c r="T217" s="42">
        <v>87.64</v>
      </c>
      <c r="U217" s="42">
        <v>87.64</v>
      </c>
      <c r="V217" s="42">
        <v>87.64</v>
      </c>
      <c r="W217" s="42">
        <v>21.46</v>
      </c>
    </row>
    <row r="218" spans="1:52">
      <c r="A218" s="57" t="s">
        <v>88</v>
      </c>
      <c r="B218" s="9" t="s">
        <v>166</v>
      </c>
      <c r="E218" s="42">
        <v>13.9</v>
      </c>
      <c r="F218" s="42">
        <f>20.9+0.1</f>
        <v>21</v>
      </c>
      <c r="G218" s="42">
        <f t="shared" ref="G218:V218" si="148">20.9+0.1</f>
        <v>21</v>
      </c>
      <c r="H218" s="42">
        <f t="shared" si="148"/>
        <v>21</v>
      </c>
      <c r="I218" s="42">
        <f t="shared" si="148"/>
        <v>21</v>
      </c>
      <c r="J218" s="42">
        <f t="shared" si="148"/>
        <v>21</v>
      </c>
      <c r="K218" s="42">
        <f t="shared" si="148"/>
        <v>21</v>
      </c>
      <c r="L218" s="42">
        <f t="shared" si="148"/>
        <v>21</v>
      </c>
      <c r="M218" s="42">
        <f t="shared" si="148"/>
        <v>21</v>
      </c>
      <c r="N218" s="42">
        <f t="shared" si="148"/>
        <v>21</v>
      </c>
      <c r="O218" s="42">
        <f t="shared" si="148"/>
        <v>21</v>
      </c>
      <c r="P218" s="42">
        <f t="shared" si="148"/>
        <v>21</v>
      </c>
      <c r="Q218" s="42">
        <f t="shared" si="148"/>
        <v>21</v>
      </c>
      <c r="R218" s="42">
        <f t="shared" si="148"/>
        <v>21</v>
      </c>
      <c r="S218" s="42">
        <f t="shared" si="148"/>
        <v>21</v>
      </c>
      <c r="T218" s="42">
        <f t="shared" si="148"/>
        <v>21</v>
      </c>
      <c r="U218" s="42">
        <f t="shared" si="148"/>
        <v>21</v>
      </c>
      <c r="V218" s="42">
        <f t="shared" si="148"/>
        <v>21</v>
      </c>
      <c r="W218" s="42">
        <v>7</v>
      </c>
    </row>
    <row r="219" spans="1:52">
      <c r="A219" s="57" t="s">
        <v>90</v>
      </c>
      <c r="B219" s="9" t="s">
        <v>166</v>
      </c>
      <c r="E219">
        <f>66.17-13.9</f>
        <v>52.27</v>
      </c>
      <c r="F219">
        <f>87.64-20.9</f>
        <v>66.740000000000009</v>
      </c>
      <c r="G219" s="47">
        <f t="shared" ref="G219:V219" si="149">87.64-20.9</f>
        <v>66.740000000000009</v>
      </c>
      <c r="H219" s="47">
        <f t="shared" si="149"/>
        <v>66.740000000000009</v>
      </c>
      <c r="I219" s="47">
        <f t="shared" si="149"/>
        <v>66.740000000000009</v>
      </c>
      <c r="J219" s="47">
        <f t="shared" si="149"/>
        <v>66.740000000000009</v>
      </c>
      <c r="K219" s="47">
        <f t="shared" si="149"/>
        <v>66.740000000000009</v>
      </c>
      <c r="L219" s="47">
        <f t="shared" si="149"/>
        <v>66.740000000000009</v>
      </c>
      <c r="M219" s="47">
        <f t="shared" si="149"/>
        <v>66.740000000000009</v>
      </c>
      <c r="N219" s="47">
        <f t="shared" si="149"/>
        <v>66.740000000000009</v>
      </c>
      <c r="O219" s="47">
        <f t="shared" si="149"/>
        <v>66.740000000000009</v>
      </c>
      <c r="P219" s="47">
        <f t="shared" si="149"/>
        <v>66.740000000000009</v>
      </c>
      <c r="Q219" s="47">
        <f t="shared" si="149"/>
        <v>66.740000000000009</v>
      </c>
      <c r="R219" s="47">
        <f t="shared" si="149"/>
        <v>66.740000000000009</v>
      </c>
      <c r="S219" s="47">
        <f t="shared" si="149"/>
        <v>66.740000000000009</v>
      </c>
      <c r="T219" s="47">
        <f t="shared" si="149"/>
        <v>66.740000000000009</v>
      </c>
      <c r="U219" s="47">
        <f t="shared" si="149"/>
        <v>66.740000000000009</v>
      </c>
      <c r="V219" s="47">
        <f t="shared" si="149"/>
        <v>66.740000000000009</v>
      </c>
      <c r="W219">
        <f>21.46-7</f>
        <v>14.46</v>
      </c>
    </row>
    <row r="220" spans="1:52">
      <c r="A220" s="57" t="s">
        <v>89</v>
      </c>
      <c r="B220" s="9" t="s">
        <v>166</v>
      </c>
      <c r="E220" s="42">
        <v>13.9</v>
      </c>
      <c r="F220" s="42">
        <v>20.9</v>
      </c>
      <c r="G220" s="42">
        <v>20.9</v>
      </c>
      <c r="H220" s="42">
        <v>20.9</v>
      </c>
      <c r="I220" s="42">
        <v>20.9</v>
      </c>
      <c r="J220" s="42">
        <v>20.9</v>
      </c>
      <c r="K220" s="42">
        <v>20.9</v>
      </c>
      <c r="L220" s="42">
        <v>20.9</v>
      </c>
      <c r="M220" s="42">
        <v>20.9</v>
      </c>
      <c r="N220" s="42">
        <v>20.9</v>
      </c>
      <c r="O220" s="42">
        <v>20.9</v>
      </c>
      <c r="P220" s="42">
        <v>20.9</v>
      </c>
      <c r="Q220" s="42">
        <v>20.9</v>
      </c>
      <c r="R220" s="42">
        <v>20.9</v>
      </c>
      <c r="S220" s="42">
        <v>20.9</v>
      </c>
      <c r="T220" s="42">
        <v>20.9</v>
      </c>
      <c r="U220" s="42">
        <v>20.9</v>
      </c>
      <c r="V220" s="42">
        <v>20.9</v>
      </c>
      <c r="W220" s="42">
        <v>7</v>
      </c>
    </row>
    <row r="221" spans="1:52">
      <c r="A221" s="57" t="s">
        <v>91</v>
      </c>
      <c r="B221" s="9" t="s">
        <v>166</v>
      </c>
    </row>
    <row r="222" spans="1:52">
      <c r="A222" s="57" t="s">
        <v>122</v>
      </c>
      <c r="B222" s="9" t="s">
        <v>166</v>
      </c>
    </row>
    <row r="223" spans="1:52">
      <c r="A223" s="57" t="s">
        <v>123</v>
      </c>
      <c r="B223" s="9" t="s">
        <v>166</v>
      </c>
    </row>
    <row r="224" spans="1:52">
      <c r="A224" s="57" t="s">
        <v>124</v>
      </c>
      <c r="B224" s="9" t="s">
        <v>166</v>
      </c>
      <c r="E224" s="42">
        <v>13.9</v>
      </c>
      <c r="F224" s="42">
        <v>20.9</v>
      </c>
      <c r="G224" s="42">
        <v>20.9</v>
      </c>
      <c r="H224" s="42">
        <v>20.9</v>
      </c>
      <c r="I224" s="42">
        <v>20.9</v>
      </c>
      <c r="J224" s="42">
        <v>20.9</v>
      </c>
      <c r="K224" s="42">
        <v>20.9</v>
      </c>
      <c r="L224" s="42">
        <v>20.9</v>
      </c>
      <c r="M224" s="42">
        <v>20.9</v>
      </c>
      <c r="N224" s="42">
        <v>20.9</v>
      </c>
      <c r="O224" s="42">
        <v>20.9</v>
      </c>
      <c r="P224" s="42">
        <v>20.9</v>
      </c>
      <c r="Q224" s="42">
        <v>20.9</v>
      </c>
      <c r="R224" s="42">
        <v>20.9</v>
      </c>
      <c r="S224" s="42">
        <v>20.9</v>
      </c>
      <c r="T224" s="42">
        <v>20.9</v>
      </c>
      <c r="U224" s="42">
        <v>20.9</v>
      </c>
      <c r="V224" s="42">
        <v>20.9</v>
      </c>
      <c r="W224" s="42">
        <v>7</v>
      </c>
    </row>
    <row r="225" spans="1:52" s="47" customFormat="1">
      <c r="A225" s="57" t="s">
        <v>125</v>
      </c>
    </row>
    <row r="226" spans="1:52">
      <c r="A226" s="57" t="s">
        <v>167</v>
      </c>
    </row>
    <row r="227" spans="1:52" s="47" customFormat="1">
      <c r="A227" s="57"/>
    </row>
    <row r="230" spans="1:52">
      <c r="B230" s="9" t="s">
        <v>102</v>
      </c>
      <c r="C230" s="23">
        <v>2013</v>
      </c>
      <c r="D230" s="23">
        <v>2014</v>
      </c>
      <c r="E230" s="23">
        <v>2015</v>
      </c>
      <c r="F230" s="23">
        <v>2016</v>
      </c>
      <c r="G230" s="23">
        <v>2017</v>
      </c>
      <c r="H230" s="23">
        <v>2018</v>
      </c>
      <c r="I230" s="23">
        <v>2019</v>
      </c>
      <c r="J230" s="23">
        <v>2020</v>
      </c>
      <c r="K230" s="23">
        <v>2021</v>
      </c>
      <c r="L230" s="23">
        <v>2022</v>
      </c>
      <c r="M230" s="23">
        <v>2023</v>
      </c>
      <c r="N230" s="23">
        <v>2024</v>
      </c>
      <c r="O230" s="23">
        <v>2025</v>
      </c>
      <c r="P230" s="23">
        <v>2026</v>
      </c>
      <c r="Q230" s="23">
        <v>2027</v>
      </c>
      <c r="R230" s="23">
        <v>2028</v>
      </c>
      <c r="S230" s="23">
        <v>2029</v>
      </c>
      <c r="T230" s="23">
        <v>2030</v>
      </c>
      <c r="U230" s="23">
        <v>2031</v>
      </c>
      <c r="V230" s="23">
        <v>2032</v>
      </c>
      <c r="W230" s="23">
        <v>2033</v>
      </c>
      <c r="X230" s="23">
        <v>2034</v>
      </c>
      <c r="Y230" s="23">
        <v>2035</v>
      </c>
      <c r="Z230" s="23">
        <v>2036</v>
      </c>
      <c r="AA230" s="23">
        <v>2037</v>
      </c>
      <c r="AB230" s="11">
        <v>2038</v>
      </c>
      <c r="AC230" s="11">
        <v>2039</v>
      </c>
      <c r="AD230" s="11">
        <v>2040</v>
      </c>
      <c r="AE230" s="11">
        <v>2041</v>
      </c>
      <c r="AF230" s="11">
        <v>2042</v>
      </c>
      <c r="AG230" s="11">
        <v>2043</v>
      </c>
      <c r="AH230" s="11">
        <v>2044</v>
      </c>
      <c r="AI230" s="11">
        <v>2045</v>
      </c>
      <c r="AJ230" s="11">
        <v>2046</v>
      </c>
      <c r="AK230" s="11">
        <v>2047</v>
      </c>
      <c r="AL230" s="11">
        <v>2048</v>
      </c>
      <c r="AM230" s="11">
        <v>2049</v>
      </c>
      <c r="AN230" s="11">
        <v>2050</v>
      </c>
      <c r="AO230" s="11">
        <v>2051</v>
      </c>
      <c r="AP230" s="11">
        <v>2052</v>
      </c>
      <c r="AQ230" s="11">
        <v>2053</v>
      </c>
      <c r="AR230" s="11">
        <v>2054</v>
      </c>
      <c r="AS230" s="11">
        <v>2055</v>
      </c>
      <c r="AT230" s="11">
        <v>2056</v>
      </c>
      <c r="AU230" s="11">
        <v>2057</v>
      </c>
      <c r="AV230" s="11">
        <v>2058</v>
      </c>
      <c r="AW230" s="11">
        <v>2059</v>
      </c>
      <c r="AX230" s="11">
        <v>2060</v>
      </c>
      <c r="AY230" s="11">
        <v>2061</v>
      </c>
      <c r="AZ230" s="11">
        <v>2062</v>
      </c>
    </row>
    <row r="231" spans="1:52">
      <c r="B231" s="10" t="s">
        <v>35</v>
      </c>
      <c r="C231" s="10">
        <v>399</v>
      </c>
      <c r="D231" s="10">
        <v>430</v>
      </c>
      <c r="E231" s="10">
        <v>439</v>
      </c>
      <c r="F231" s="10">
        <v>479</v>
      </c>
      <c r="G231" s="10">
        <v>488</v>
      </c>
      <c r="H231" s="10">
        <v>509</v>
      </c>
      <c r="I231" s="10">
        <v>544</v>
      </c>
      <c r="J231" s="10">
        <v>541</v>
      </c>
      <c r="K231" s="10">
        <v>537</v>
      </c>
      <c r="L231" s="10">
        <v>547</v>
      </c>
      <c r="M231" s="10">
        <v>558</v>
      </c>
      <c r="N231" s="10">
        <v>559</v>
      </c>
      <c r="O231" s="10">
        <v>564</v>
      </c>
      <c r="P231" s="10">
        <v>581</v>
      </c>
      <c r="Q231" s="10">
        <v>590</v>
      </c>
      <c r="R231" s="10">
        <v>590</v>
      </c>
      <c r="S231" s="10">
        <v>598</v>
      </c>
      <c r="T231" s="10">
        <v>608</v>
      </c>
      <c r="U231" s="10">
        <v>635</v>
      </c>
      <c r="V231" s="10">
        <v>663</v>
      </c>
      <c r="W231" s="10">
        <v>598</v>
      </c>
      <c r="X231" s="10">
        <v>582</v>
      </c>
      <c r="Y231" s="10">
        <v>615</v>
      </c>
      <c r="Z231" s="10">
        <v>621</v>
      </c>
      <c r="AA231" s="10">
        <v>627</v>
      </c>
      <c r="AB231" s="11">
        <v>682</v>
      </c>
      <c r="AC231" s="11">
        <v>690</v>
      </c>
      <c r="AD231" s="11">
        <v>696</v>
      </c>
      <c r="AE231" s="11">
        <v>733</v>
      </c>
      <c r="AF231" s="11">
        <v>747</v>
      </c>
      <c r="AG231" s="11">
        <v>813</v>
      </c>
      <c r="AH231" s="11">
        <v>823</v>
      </c>
      <c r="AI231" s="11">
        <v>859</v>
      </c>
      <c r="AJ231" s="11">
        <v>905</v>
      </c>
      <c r="AK231" s="11">
        <v>922</v>
      </c>
      <c r="AL231" s="11">
        <v>940</v>
      </c>
      <c r="AM231" s="11">
        <v>964</v>
      </c>
      <c r="AN231" s="11">
        <v>979</v>
      </c>
      <c r="AO231" s="11">
        <v>1065</v>
      </c>
      <c r="AP231" s="11">
        <v>1090</v>
      </c>
      <c r="AQ231" s="11">
        <v>1113</v>
      </c>
      <c r="AR231" s="11">
        <v>1191</v>
      </c>
      <c r="AS231" s="11">
        <v>1226</v>
      </c>
      <c r="AT231" s="11">
        <v>1262</v>
      </c>
      <c r="AU231" s="11">
        <v>1306</v>
      </c>
      <c r="AV231" s="11">
        <v>1326</v>
      </c>
      <c r="AW231" s="11">
        <v>1369</v>
      </c>
      <c r="AX231" s="11">
        <v>1417</v>
      </c>
      <c r="AY231" s="11">
        <v>1461</v>
      </c>
      <c r="AZ231" s="11">
        <v>1519</v>
      </c>
    </row>
    <row r="232" spans="1:52">
      <c r="A232" s="70" t="s">
        <v>88</v>
      </c>
      <c r="B232" s="47" t="s">
        <v>35</v>
      </c>
      <c r="C232" s="47">
        <v>399</v>
      </c>
      <c r="D232" s="47">
        <v>430</v>
      </c>
      <c r="E232" s="47">
        <v>386</v>
      </c>
      <c r="F232" s="47">
        <v>412</v>
      </c>
      <c r="G232" s="47">
        <v>421</v>
      </c>
      <c r="H232" s="47">
        <v>443</v>
      </c>
      <c r="I232" s="47">
        <v>478</v>
      </c>
      <c r="J232" s="47">
        <v>474</v>
      </c>
      <c r="K232" s="47">
        <v>471</v>
      </c>
      <c r="L232" s="47">
        <v>480</v>
      </c>
      <c r="M232" s="47">
        <v>492</v>
      </c>
      <c r="N232" s="47">
        <v>552</v>
      </c>
      <c r="O232" s="47">
        <v>581</v>
      </c>
      <c r="P232" s="47">
        <v>591</v>
      </c>
      <c r="Q232" s="47">
        <v>598</v>
      </c>
      <c r="R232" s="47">
        <v>599</v>
      </c>
      <c r="S232" s="47">
        <v>600</v>
      </c>
      <c r="T232" s="47">
        <v>615</v>
      </c>
      <c r="U232" s="47">
        <v>643</v>
      </c>
      <c r="V232" s="47">
        <v>653</v>
      </c>
      <c r="W232" s="47">
        <v>645</v>
      </c>
      <c r="X232" s="47">
        <v>645</v>
      </c>
      <c r="Y232" s="47">
        <v>690</v>
      </c>
      <c r="Z232" s="47">
        <v>698</v>
      </c>
      <c r="AA232" s="47">
        <v>704</v>
      </c>
      <c r="AB232" s="57">
        <v>736</v>
      </c>
      <c r="AC232" s="57">
        <v>763</v>
      </c>
      <c r="AD232" s="57">
        <v>774</v>
      </c>
      <c r="AE232" s="57">
        <v>788</v>
      </c>
      <c r="AF232" s="57">
        <v>823</v>
      </c>
      <c r="AG232" s="57">
        <v>894</v>
      </c>
      <c r="AH232" s="57">
        <v>903</v>
      </c>
      <c r="AI232" s="57">
        <v>911</v>
      </c>
      <c r="AJ232" s="57">
        <v>979</v>
      </c>
      <c r="AK232" s="57">
        <v>1002</v>
      </c>
      <c r="AL232" s="57">
        <v>1015</v>
      </c>
      <c r="AM232" s="57">
        <v>1038</v>
      </c>
      <c r="AN232" s="57">
        <v>1053</v>
      </c>
      <c r="AO232" s="57">
        <v>1138</v>
      </c>
      <c r="AP232" s="57">
        <v>1163</v>
      </c>
      <c r="AQ232" s="57">
        <v>1181</v>
      </c>
      <c r="AR232" s="57">
        <v>1259</v>
      </c>
      <c r="AS232" s="57">
        <v>1294</v>
      </c>
      <c r="AT232" s="57">
        <v>1325</v>
      </c>
      <c r="AU232" s="57">
        <v>1367</v>
      </c>
      <c r="AV232" s="57">
        <v>1391</v>
      </c>
      <c r="AW232" s="57">
        <v>1430</v>
      </c>
      <c r="AX232" s="57">
        <v>1481</v>
      </c>
      <c r="AY232" s="57">
        <v>1526</v>
      </c>
      <c r="AZ232" s="57">
        <v>1569</v>
      </c>
    </row>
    <row r="233" spans="1:52">
      <c r="A233" s="70" t="s">
        <v>119</v>
      </c>
      <c r="B233" s="10" t="s">
        <v>35</v>
      </c>
      <c r="C233" s="10">
        <v>399</v>
      </c>
      <c r="D233" s="10">
        <v>430</v>
      </c>
      <c r="E233" s="10">
        <v>425</v>
      </c>
      <c r="F233" s="10">
        <v>458</v>
      </c>
      <c r="G233" s="10">
        <v>467</v>
      </c>
      <c r="H233" s="10">
        <v>489</v>
      </c>
      <c r="I233" s="10">
        <v>523</v>
      </c>
      <c r="J233" s="10">
        <v>522</v>
      </c>
      <c r="K233" s="10">
        <v>518</v>
      </c>
      <c r="L233" s="10">
        <v>528</v>
      </c>
      <c r="M233" s="10">
        <v>539</v>
      </c>
      <c r="N233" s="10">
        <v>540</v>
      </c>
      <c r="O233" s="10">
        <v>543</v>
      </c>
      <c r="P233" s="10">
        <v>553</v>
      </c>
      <c r="Q233" s="10">
        <v>590</v>
      </c>
      <c r="R233" s="10">
        <v>654</v>
      </c>
      <c r="S233" s="10">
        <v>699</v>
      </c>
      <c r="T233" s="10">
        <v>707</v>
      </c>
      <c r="U233" s="10">
        <v>734</v>
      </c>
      <c r="V233" s="10">
        <v>742</v>
      </c>
      <c r="W233" s="10">
        <v>688</v>
      </c>
      <c r="X233" s="10">
        <v>677</v>
      </c>
      <c r="Y233" s="10">
        <v>701</v>
      </c>
      <c r="Z233" s="10">
        <v>705</v>
      </c>
      <c r="AA233" s="10">
        <v>711</v>
      </c>
      <c r="AB233" s="11">
        <v>743</v>
      </c>
      <c r="AC233" s="11">
        <v>756</v>
      </c>
      <c r="AD233" s="11">
        <v>764</v>
      </c>
      <c r="AE233" s="11">
        <v>779</v>
      </c>
      <c r="AF233" s="11">
        <v>798</v>
      </c>
      <c r="AG233" s="11">
        <v>866</v>
      </c>
      <c r="AH233" s="11">
        <v>885</v>
      </c>
      <c r="AI233" s="11">
        <v>897</v>
      </c>
      <c r="AJ233" s="11">
        <v>949</v>
      </c>
      <c r="AK233" s="11">
        <v>969</v>
      </c>
      <c r="AL233" s="11">
        <v>982</v>
      </c>
      <c r="AM233" s="11">
        <v>1005</v>
      </c>
      <c r="AN233" s="11">
        <v>1020</v>
      </c>
      <c r="AO233" s="11">
        <v>1105</v>
      </c>
      <c r="AP233" s="11">
        <v>1131</v>
      </c>
      <c r="AQ233" s="11">
        <v>1153</v>
      </c>
      <c r="AR233" s="11">
        <v>1231</v>
      </c>
      <c r="AS233" s="11">
        <v>1266</v>
      </c>
      <c r="AT233" s="11">
        <v>1298</v>
      </c>
      <c r="AU233" s="11">
        <v>1340</v>
      </c>
      <c r="AV233" s="11">
        <v>1361</v>
      </c>
      <c r="AW233" s="11">
        <v>1399</v>
      </c>
      <c r="AX233" s="11">
        <v>1444</v>
      </c>
      <c r="AY233" s="11">
        <v>1488</v>
      </c>
      <c r="AZ233" s="11">
        <v>1531</v>
      </c>
    </row>
    <row r="234" spans="1:52">
      <c r="A234" s="70" t="s">
        <v>120</v>
      </c>
      <c r="B234" s="10" t="s">
        <v>35</v>
      </c>
      <c r="C234" s="10">
        <v>399</v>
      </c>
      <c r="D234" s="10">
        <v>430</v>
      </c>
      <c r="E234" s="10">
        <v>386</v>
      </c>
      <c r="F234" s="10">
        <v>412</v>
      </c>
      <c r="G234" s="10">
        <v>421</v>
      </c>
      <c r="H234" s="10">
        <v>443</v>
      </c>
      <c r="I234" s="10">
        <v>477</v>
      </c>
      <c r="J234" s="10">
        <v>480</v>
      </c>
      <c r="K234" s="10">
        <v>530</v>
      </c>
      <c r="L234" s="10">
        <v>564</v>
      </c>
      <c r="M234" s="10">
        <v>570</v>
      </c>
      <c r="N234" s="10">
        <v>569</v>
      </c>
      <c r="O234" s="10">
        <v>579</v>
      </c>
      <c r="P234" s="10">
        <v>591</v>
      </c>
      <c r="Q234" s="10">
        <v>598</v>
      </c>
      <c r="R234" s="10">
        <v>598</v>
      </c>
      <c r="S234" s="10">
        <v>600</v>
      </c>
      <c r="T234" s="10">
        <v>617</v>
      </c>
      <c r="U234" s="10">
        <v>645</v>
      </c>
      <c r="V234" s="10">
        <v>653</v>
      </c>
      <c r="W234" s="10">
        <v>657</v>
      </c>
      <c r="X234" s="10">
        <v>659</v>
      </c>
      <c r="Y234" s="10">
        <v>683</v>
      </c>
      <c r="Z234" s="10">
        <v>687</v>
      </c>
      <c r="AA234" s="10">
        <v>693</v>
      </c>
      <c r="AB234" s="11">
        <v>724</v>
      </c>
      <c r="AC234" s="11">
        <v>751</v>
      </c>
      <c r="AD234" s="11">
        <v>763</v>
      </c>
      <c r="AE234" s="11">
        <v>777</v>
      </c>
      <c r="AF234" s="11">
        <v>811</v>
      </c>
      <c r="AG234" s="11">
        <v>882</v>
      </c>
      <c r="AH234" s="11">
        <v>891</v>
      </c>
      <c r="AI234" s="11">
        <v>899</v>
      </c>
      <c r="AJ234" s="11">
        <v>967</v>
      </c>
      <c r="AK234" s="11">
        <v>990</v>
      </c>
      <c r="AL234" s="11">
        <v>1003</v>
      </c>
      <c r="AM234" s="11">
        <v>1026</v>
      </c>
      <c r="AN234" s="11">
        <v>1041</v>
      </c>
      <c r="AO234" s="11">
        <v>1127</v>
      </c>
      <c r="AP234" s="11">
        <v>1152</v>
      </c>
      <c r="AQ234" s="11">
        <v>1170</v>
      </c>
      <c r="AR234" s="11">
        <v>1247</v>
      </c>
      <c r="AS234" s="11">
        <v>1290</v>
      </c>
      <c r="AT234" s="11">
        <v>1323</v>
      </c>
      <c r="AU234" s="11">
        <v>1366</v>
      </c>
      <c r="AV234" s="11">
        <v>1387</v>
      </c>
      <c r="AW234" s="11">
        <v>1426</v>
      </c>
      <c r="AX234" s="11">
        <v>1477</v>
      </c>
      <c r="AY234" s="11">
        <v>1522</v>
      </c>
      <c r="AZ234" s="11">
        <v>1565</v>
      </c>
    </row>
    <row r="235" spans="1:52">
      <c r="A235" s="70" t="s">
        <v>121</v>
      </c>
      <c r="B235" s="10" t="s">
        <v>35</v>
      </c>
      <c r="C235" s="10">
        <v>399</v>
      </c>
      <c r="D235" s="10">
        <v>430</v>
      </c>
      <c r="E235" s="10">
        <v>372</v>
      </c>
      <c r="F235" s="10">
        <v>391</v>
      </c>
      <c r="G235" s="10">
        <v>400</v>
      </c>
      <c r="H235" s="10">
        <v>422</v>
      </c>
      <c r="I235" s="10">
        <v>458</v>
      </c>
      <c r="J235" s="10">
        <v>461</v>
      </c>
      <c r="K235" s="10">
        <v>511</v>
      </c>
      <c r="L235" s="10">
        <v>545</v>
      </c>
      <c r="M235" s="10">
        <v>551</v>
      </c>
      <c r="N235" s="10">
        <v>550</v>
      </c>
      <c r="O235" s="10">
        <v>553</v>
      </c>
      <c r="P235" s="10">
        <v>592</v>
      </c>
      <c r="Q235" s="10">
        <v>660</v>
      </c>
      <c r="R235" s="10">
        <v>713</v>
      </c>
      <c r="S235" s="10">
        <v>716</v>
      </c>
      <c r="T235" s="10">
        <v>724</v>
      </c>
      <c r="U235" s="10">
        <v>750</v>
      </c>
      <c r="V235" s="10">
        <v>758</v>
      </c>
      <c r="W235" s="10">
        <v>756</v>
      </c>
      <c r="X235" s="10">
        <v>760</v>
      </c>
      <c r="Y235" s="10">
        <v>784</v>
      </c>
      <c r="Z235" s="10">
        <v>788</v>
      </c>
      <c r="AA235" s="10">
        <v>794</v>
      </c>
      <c r="AB235" s="11">
        <v>826</v>
      </c>
      <c r="AC235" s="11">
        <v>830</v>
      </c>
      <c r="AD235" s="11">
        <v>836</v>
      </c>
      <c r="AE235" s="11">
        <v>859</v>
      </c>
      <c r="AF235" s="11">
        <v>869</v>
      </c>
      <c r="AG235" s="11">
        <v>935</v>
      </c>
      <c r="AH235" s="11">
        <v>944</v>
      </c>
      <c r="AI235" s="11">
        <v>962</v>
      </c>
      <c r="AJ235" s="11">
        <v>1007</v>
      </c>
      <c r="AK235" s="11">
        <v>1037</v>
      </c>
      <c r="AL235" s="11">
        <v>1052</v>
      </c>
      <c r="AM235" s="11">
        <v>1075</v>
      </c>
      <c r="AN235" s="11">
        <v>1091</v>
      </c>
      <c r="AO235" s="11">
        <v>1176</v>
      </c>
      <c r="AP235" s="11">
        <v>1201</v>
      </c>
      <c r="AQ235" s="11">
        <v>1219</v>
      </c>
      <c r="AR235" s="11">
        <v>1296</v>
      </c>
      <c r="AS235" s="11">
        <v>1334</v>
      </c>
      <c r="AT235" s="11">
        <v>1367</v>
      </c>
      <c r="AU235" s="11">
        <v>1410</v>
      </c>
      <c r="AV235" s="11">
        <v>1431</v>
      </c>
      <c r="AW235" s="11">
        <v>1469</v>
      </c>
      <c r="AX235" s="11">
        <v>1515</v>
      </c>
      <c r="AY235" s="11">
        <v>1559</v>
      </c>
      <c r="AZ235" s="11">
        <v>1601</v>
      </c>
    </row>
    <row r="236" spans="1:52">
      <c r="A236" s="70" t="s">
        <v>122</v>
      </c>
      <c r="B236" s="10" t="s">
        <v>35</v>
      </c>
      <c r="C236" s="10">
        <v>399</v>
      </c>
      <c r="D236" s="10">
        <v>430</v>
      </c>
      <c r="E236" s="10">
        <v>372</v>
      </c>
      <c r="F236" s="10">
        <v>391</v>
      </c>
      <c r="G236" s="10">
        <v>400</v>
      </c>
      <c r="H236" s="10">
        <v>422</v>
      </c>
      <c r="I236" s="10">
        <v>458</v>
      </c>
      <c r="J236" s="10">
        <v>461</v>
      </c>
      <c r="K236" s="10">
        <v>518</v>
      </c>
      <c r="L236" s="10">
        <v>553</v>
      </c>
      <c r="M236" s="10">
        <v>559</v>
      </c>
      <c r="N236" s="10">
        <v>558</v>
      </c>
      <c r="O236" s="10">
        <v>561</v>
      </c>
      <c r="P236" s="10">
        <v>600</v>
      </c>
      <c r="Q236" s="10">
        <v>668</v>
      </c>
      <c r="R236" s="10">
        <v>721</v>
      </c>
      <c r="S236" s="10">
        <v>724</v>
      </c>
      <c r="T236" s="10">
        <v>732</v>
      </c>
      <c r="U236" s="10">
        <v>758</v>
      </c>
      <c r="V236" s="10">
        <v>766</v>
      </c>
      <c r="W236" s="10">
        <v>764</v>
      </c>
      <c r="X236" s="10">
        <v>768</v>
      </c>
      <c r="Y236" s="10">
        <v>792</v>
      </c>
      <c r="Z236" s="10">
        <v>796</v>
      </c>
      <c r="AA236" s="10">
        <v>802</v>
      </c>
      <c r="AB236" s="11">
        <v>834</v>
      </c>
      <c r="AC236" s="11">
        <v>838</v>
      </c>
      <c r="AD236" s="11">
        <v>844</v>
      </c>
      <c r="AE236" s="11">
        <v>857</v>
      </c>
      <c r="AF236" s="11">
        <v>875</v>
      </c>
      <c r="AG236" s="11">
        <v>943</v>
      </c>
      <c r="AH236" s="11">
        <v>952</v>
      </c>
      <c r="AI236" s="11">
        <v>971</v>
      </c>
      <c r="AJ236" s="11">
        <v>1015</v>
      </c>
      <c r="AK236" s="11">
        <v>1045</v>
      </c>
      <c r="AL236" s="11">
        <v>1061</v>
      </c>
      <c r="AM236" s="11">
        <v>1084</v>
      </c>
      <c r="AN236" s="11">
        <v>1099</v>
      </c>
      <c r="AO236" s="11">
        <v>1184</v>
      </c>
      <c r="AP236" s="11">
        <v>1210</v>
      </c>
      <c r="AQ236" s="11">
        <v>1228</v>
      </c>
      <c r="AR236" s="11">
        <v>1305</v>
      </c>
      <c r="AS236" s="11">
        <v>1343</v>
      </c>
      <c r="AT236" s="11">
        <v>1377</v>
      </c>
      <c r="AU236" s="11">
        <v>1420</v>
      </c>
      <c r="AV236" s="11">
        <v>1441</v>
      </c>
      <c r="AW236" s="11">
        <v>1479</v>
      </c>
      <c r="AX236" s="11">
        <v>1525</v>
      </c>
      <c r="AY236" s="11">
        <v>1569</v>
      </c>
      <c r="AZ236" s="11">
        <v>1611</v>
      </c>
    </row>
    <row r="237" spans="1:52">
      <c r="A237" s="71" t="s">
        <v>145</v>
      </c>
      <c r="B237" s="10" t="s">
        <v>35</v>
      </c>
      <c r="C237" s="10">
        <v>399</v>
      </c>
      <c r="D237" s="10">
        <v>430</v>
      </c>
      <c r="E237" s="10">
        <v>372</v>
      </c>
      <c r="F237" s="10">
        <v>391</v>
      </c>
      <c r="G237" s="10">
        <v>400</v>
      </c>
      <c r="H237" s="10">
        <v>422</v>
      </c>
      <c r="I237" s="10">
        <v>457</v>
      </c>
      <c r="J237" s="10">
        <v>459</v>
      </c>
      <c r="K237" s="10">
        <v>519</v>
      </c>
      <c r="L237" s="10">
        <v>556</v>
      </c>
      <c r="M237" s="10">
        <v>561</v>
      </c>
      <c r="N237" s="10">
        <v>561</v>
      </c>
      <c r="O237" s="10">
        <v>566</v>
      </c>
      <c r="P237" s="10">
        <v>576</v>
      </c>
      <c r="Q237" s="10">
        <v>583</v>
      </c>
      <c r="R237" s="10">
        <v>583</v>
      </c>
      <c r="S237" s="10">
        <v>584</v>
      </c>
      <c r="T237" s="10">
        <v>592</v>
      </c>
      <c r="U237" s="10">
        <v>619</v>
      </c>
      <c r="V237" s="10">
        <v>661</v>
      </c>
      <c r="W237" s="10">
        <v>732</v>
      </c>
      <c r="X237" s="10">
        <v>798</v>
      </c>
      <c r="Y237" s="10">
        <v>824</v>
      </c>
      <c r="Z237" s="10">
        <v>828</v>
      </c>
      <c r="AA237" s="10">
        <v>833</v>
      </c>
      <c r="AB237" s="11">
        <v>865</v>
      </c>
      <c r="AC237" s="11">
        <v>869</v>
      </c>
      <c r="AD237" s="11">
        <v>875</v>
      </c>
      <c r="AE237" s="11">
        <v>889</v>
      </c>
      <c r="AF237" s="11">
        <v>906</v>
      </c>
      <c r="AG237" s="11">
        <v>975</v>
      </c>
      <c r="AH237" s="11">
        <v>983</v>
      </c>
      <c r="AI237" s="11">
        <v>1002</v>
      </c>
      <c r="AJ237" s="11">
        <v>1047</v>
      </c>
      <c r="AK237" s="11">
        <v>1076</v>
      </c>
      <c r="AL237" s="11">
        <v>1092</v>
      </c>
      <c r="AM237" s="11">
        <v>1115</v>
      </c>
      <c r="AN237" s="11">
        <v>1130</v>
      </c>
      <c r="AO237" s="11">
        <v>1215</v>
      </c>
      <c r="AP237" s="11">
        <v>1241</v>
      </c>
      <c r="AQ237" s="11">
        <v>1259</v>
      </c>
      <c r="AR237" s="11">
        <v>1336</v>
      </c>
      <c r="AS237" s="11">
        <v>1374</v>
      </c>
      <c r="AT237" s="11">
        <v>1408</v>
      </c>
      <c r="AU237" s="11">
        <v>1451</v>
      </c>
      <c r="AV237" s="11">
        <v>1472</v>
      </c>
      <c r="AW237" s="11">
        <v>1510</v>
      </c>
      <c r="AX237" s="11">
        <v>1556</v>
      </c>
      <c r="AY237" s="11">
        <v>1600</v>
      </c>
      <c r="AZ237" s="11">
        <v>1643</v>
      </c>
    </row>
    <row r="238" spans="1:52" s="47" customFormat="1">
      <c r="A238" s="70" t="s">
        <v>124</v>
      </c>
      <c r="B238" s="10" t="s">
        <v>35</v>
      </c>
      <c r="C238" s="10">
        <v>399</v>
      </c>
      <c r="D238" s="10">
        <v>430</v>
      </c>
      <c r="E238" s="10">
        <v>386</v>
      </c>
      <c r="F238" s="10">
        <v>412</v>
      </c>
      <c r="G238" s="10">
        <v>421</v>
      </c>
      <c r="H238" s="10">
        <v>443</v>
      </c>
      <c r="I238" s="10">
        <v>477</v>
      </c>
      <c r="J238" s="10">
        <v>480</v>
      </c>
      <c r="K238" s="10">
        <v>540</v>
      </c>
      <c r="L238" s="10">
        <v>577</v>
      </c>
      <c r="M238" s="10">
        <v>582</v>
      </c>
      <c r="N238" s="10">
        <v>581</v>
      </c>
      <c r="O238" s="10">
        <v>585</v>
      </c>
      <c r="P238" s="10">
        <v>595</v>
      </c>
      <c r="Q238" s="10">
        <v>602</v>
      </c>
      <c r="R238" s="10">
        <v>602</v>
      </c>
      <c r="S238" s="10">
        <v>603</v>
      </c>
      <c r="T238" s="10">
        <v>611</v>
      </c>
      <c r="U238" s="10">
        <v>638</v>
      </c>
      <c r="V238" s="10">
        <v>663</v>
      </c>
      <c r="W238" s="10">
        <v>659</v>
      </c>
      <c r="X238" s="10">
        <v>658</v>
      </c>
      <c r="Y238" s="10">
        <v>690</v>
      </c>
      <c r="Z238" s="10">
        <v>696</v>
      </c>
      <c r="AA238" s="10">
        <v>702</v>
      </c>
      <c r="AB238" s="11">
        <v>734</v>
      </c>
      <c r="AC238" s="11">
        <v>739</v>
      </c>
      <c r="AD238" s="11">
        <v>770</v>
      </c>
      <c r="AE238" s="11">
        <v>788</v>
      </c>
      <c r="AF238" s="11">
        <v>796</v>
      </c>
      <c r="AG238" s="11">
        <v>862</v>
      </c>
      <c r="AH238" s="11">
        <v>881</v>
      </c>
      <c r="AI238" s="11">
        <v>892</v>
      </c>
      <c r="AJ238" s="11">
        <v>962</v>
      </c>
      <c r="AK238" s="11">
        <v>985</v>
      </c>
      <c r="AL238" s="11">
        <v>998</v>
      </c>
      <c r="AM238" s="11">
        <v>1021</v>
      </c>
      <c r="AN238" s="11">
        <v>1036</v>
      </c>
      <c r="AO238" s="11">
        <v>1122</v>
      </c>
      <c r="AP238" s="11">
        <v>1147</v>
      </c>
      <c r="AQ238" s="11">
        <v>1165</v>
      </c>
      <c r="AR238" s="11">
        <v>1242</v>
      </c>
      <c r="AS238" s="11">
        <v>1278</v>
      </c>
      <c r="AT238" s="11">
        <v>1313</v>
      </c>
      <c r="AU238" s="11">
        <v>1357</v>
      </c>
      <c r="AV238" s="11">
        <v>1378</v>
      </c>
      <c r="AW238" s="11">
        <v>1416</v>
      </c>
      <c r="AX238" s="11">
        <v>1462</v>
      </c>
      <c r="AY238" s="11">
        <v>1506</v>
      </c>
      <c r="AZ238" s="11">
        <v>1560</v>
      </c>
    </row>
    <row r="239" spans="1:52">
      <c r="A239" s="70" t="s">
        <v>125</v>
      </c>
    </row>
    <row r="240" spans="1:52">
      <c r="B240" s="9" t="s">
        <v>102</v>
      </c>
      <c r="C240" s="23">
        <v>2013</v>
      </c>
      <c r="D240" s="23">
        <v>2014</v>
      </c>
      <c r="E240" s="23">
        <v>2015</v>
      </c>
      <c r="F240" s="23">
        <v>2016</v>
      </c>
      <c r="G240" s="23">
        <v>2017</v>
      </c>
      <c r="H240" s="23">
        <v>2018</v>
      </c>
      <c r="I240" s="23">
        <v>2019</v>
      </c>
      <c r="J240" s="23">
        <v>2020</v>
      </c>
      <c r="K240" s="23">
        <v>2021</v>
      </c>
      <c r="L240" s="23">
        <v>2022</v>
      </c>
      <c r="M240" s="23">
        <v>2023</v>
      </c>
      <c r="N240" s="23">
        <v>2024</v>
      </c>
      <c r="O240" s="23">
        <v>2025</v>
      </c>
      <c r="P240" s="23">
        <v>2026</v>
      </c>
      <c r="Q240" s="23">
        <v>2027</v>
      </c>
      <c r="R240" s="23">
        <v>2028</v>
      </c>
      <c r="S240" s="23">
        <v>2029</v>
      </c>
      <c r="T240" s="23">
        <v>2030</v>
      </c>
      <c r="U240" s="23">
        <v>2031</v>
      </c>
      <c r="V240" s="23">
        <v>2032</v>
      </c>
      <c r="W240" s="23">
        <v>2033</v>
      </c>
      <c r="X240" s="23">
        <v>2034</v>
      </c>
      <c r="Y240" s="23">
        <v>2035</v>
      </c>
      <c r="Z240" s="23">
        <v>2036</v>
      </c>
      <c r="AA240" s="23">
        <v>2037</v>
      </c>
      <c r="AB240" s="11">
        <v>2038</v>
      </c>
      <c r="AC240" s="11">
        <v>2039</v>
      </c>
      <c r="AD240" s="11">
        <v>2040</v>
      </c>
      <c r="AE240" s="11">
        <v>2041</v>
      </c>
      <c r="AF240" s="11">
        <v>2042</v>
      </c>
      <c r="AG240" s="11">
        <v>2043</v>
      </c>
      <c r="AH240" s="11">
        <v>2044</v>
      </c>
      <c r="AI240" s="11">
        <v>2045</v>
      </c>
      <c r="AJ240" s="11">
        <v>2046</v>
      </c>
      <c r="AK240" s="11">
        <v>2047</v>
      </c>
      <c r="AL240" s="11">
        <v>2048</v>
      </c>
      <c r="AM240" s="11">
        <v>2049</v>
      </c>
      <c r="AN240" s="11">
        <v>2050</v>
      </c>
      <c r="AO240" s="11">
        <v>2051</v>
      </c>
      <c r="AP240" s="11">
        <v>2052</v>
      </c>
      <c r="AQ240" s="11">
        <v>2053</v>
      </c>
      <c r="AR240" s="11">
        <v>2054</v>
      </c>
      <c r="AS240" s="11">
        <v>2055</v>
      </c>
      <c r="AT240" s="11">
        <v>2056</v>
      </c>
      <c r="AU240" s="11">
        <v>2057</v>
      </c>
      <c r="AV240" s="11">
        <v>2058</v>
      </c>
      <c r="AW240" s="11">
        <v>2059</v>
      </c>
      <c r="AX240" s="11">
        <v>2060</v>
      </c>
      <c r="AY240" s="11">
        <v>2061</v>
      </c>
      <c r="AZ240" s="11">
        <v>2062</v>
      </c>
    </row>
    <row r="241" spans="1:52">
      <c r="B241" s="10" t="s">
        <v>36</v>
      </c>
      <c r="C241" s="10">
        <v>117</v>
      </c>
      <c r="D241" s="10">
        <v>116</v>
      </c>
      <c r="E241" s="10">
        <v>112</v>
      </c>
      <c r="F241" s="10">
        <v>112</v>
      </c>
      <c r="G241" s="10">
        <v>112</v>
      </c>
      <c r="H241" s="10">
        <v>113</v>
      </c>
      <c r="I241" s="10">
        <v>112</v>
      </c>
      <c r="J241" s="10">
        <v>112</v>
      </c>
      <c r="K241" s="10">
        <v>114</v>
      </c>
      <c r="L241" s="10">
        <v>114</v>
      </c>
      <c r="M241" s="10">
        <v>113</v>
      </c>
      <c r="N241" s="10">
        <v>113</v>
      </c>
      <c r="O241" s="10">
        <v>113</v>
      </c>
      <c r="P241" s="10">
        <v>114</v>
      </c>
      <c r="Q241" s="10">
        <v>115</v>
      </c>
      <c r="R241" s="10">
        <v>115</v>
      </c>
      <c r="S241" s="10">
        <v>114</v>
      </c>
      <c r="T241" s="10">
        <v>114</v>
      </c>
      <c r="U241" s="10">
        <v>118</v>
      </c>
      <c r="V241" s="10">
        <v>117</v>
      </c>
      <c r="W241" s="10">
        <v>116</v>
      </c>
      <c r="X241" s="10">
        <v>116</v>
      </c>
      <c r="Y241" s="10">
        <v>116</v>
      </c>
      <c r="Z241" s="10">
        <v>117</v>
      </c>
      <c r="AA241" s="10">
        <v>119</v>
      </c>
      <c r="AB241" s="11">
        <v>118</v>
      </c>
      <c r="AC241" s="11">
        <v>118</v>
      </c>
      <c r="AD241" s="11">
        <v>120</v>
      </c>
      <c r="AE241" s="11">
        <v>119</v>
      </c>
      <c r="AF241" s="11">
        <v>118</v>
      </c>
      <c r="AG241" s="11">
        <v>119</v>
      </c>
      <c r="AH241" s="11">
        <v>121</v>
      </c>
      <c r="AI241" s="11">
        <v>120</v>
      </c>
      <c r="AJ241" s="11">
        <v>120</v>
      </c>
      <c r="AK241" s="11">
        <v>120</v>
      </c>
      <c r="AL241" s="11">
        <v>121</v>
      </c>
      <c r="AM241" s="11">
        <v>125</v>
      </c>
      <c r="AN241" s="11">
        <v>127</v>
      </c>
      <c r="AO241" s="11">
        <v>129</v>
      </c>
      <c r="AP241" s="11">
        <v>131</v>
      </c>
      <c r="AQ241" s="11">
        <v>134</v>
      </c>
      <c r="AR241" s="11">
        <v>136</v>
      </c>
      <c r="AS241" s="11">
        <v>139</v>
      </c>
      <c r="AT241" s="11">
        <v>141</v>
      </c>
      <c r="AU241" s="11">
        <v>144</v>
      </c>
      <c r="AV241" s="11">
        <v>146</v>
      </c>
      <c r="AW241" s="11">
        <v>149</v>
      </c>
      <c r="AX241" s="11">
        <v>151</v>
      </c>
      <c r="AY241" s="11">
        <v>154</v>
      </c>
      <c r="AZ241" s="11">
        <v>157</v>
      </c>
    </row>
    <row r="242" spans="1:52">
      <c r="A242" s="70" t="s">
        <v>88</v>
      </c>
      <c r="B242" s="47" t="s">
        <v>36</v>
      </c>
      <c r="C242" s="47">
        <v>117</v>
      </c>
      <c r="D242" s="47">
        <v>116</v>
      </c>
      <c r="E242" s="47">
        <v>112</v>
      </c>
      <c r="F242" s="47">
        <v>112</v>
      </c>
      <c r="G242" s="47">
        <v>112</v>
      </c>
      <c r="H242" s="47">
        <v>113</v>
      </c>
      <c r="I242" s="47">
        <v>112</v>
      </c>
      <c r="J242" s="47">
        <v>112</v>
      </c>
      <c r="K242" s="47">
        <v>113</v>
      </c>
      <c r="L242" s="47">
        <v>113</v>
      </c>
      <c r="M242" s="47">
        <v>115</v>
      </c>
      <c r="N242" s="47">
        <v>124</v>
      </c>
      <c r="O242" s="47">
        <v>126</v>
      </c>
      <c r="P242" s="47">
        <v>128</v>
      </c>
      <c r="Q242" s="47">
        <v>128</v>
      </c>
      <c r="R242" s="47">
        <v>128</v>
      </c>
      <c r="S242" s="47">
        <v>129</v>
      </c>
      <c r="T242" s="47">
        <v>130</v>
      </c>
      <c r="U242" s="47">
        <v>130</v>
      </c>
      <c r="V242" s="47">
        <v>130</v>
      </c>
      <c r="W242" s="47">
        <v>130</v>
      </c>
      <c r="X242" s="47">
        <v>133</v>
      </c>
      <c r="Y242" s="47">
        <v>132</v>
      </c>
      <c r="Z242" s="47">
        <v>131</v>
      </c>
      <c r="AA242" s="47">
        <v>131</v>
      </c>
      <c r="AB242" s="57">
        <v>134</v>
      </c>
      <c r="AC242" s="57">
        <v>133</v>
      </c>
      <c r="AD242" s="57">
        <v>133</v>
      </c>
      <c r="AE242" s="57">
        <v>135</v>
      </c>
      <c r="AF242" s="57">
        <v>134</v>
      </c>
      <c r="AG242" s="57">
        <v>133</v>
      </c>
      <c r="AH242" s="57">
        <v>134</v>
      </c>
      <c r="AI242" s="57">
        <v>135</v>
      </c>
      <c r="AJ242" s="57">
        <v>135</v>
      </c>
      <c r="AK242" s="57">
        <v>135</v>
      </c>
      <c r="AL242" s="57">
        <v>135</v>
      </c>
      <c r="AM242" s="57">
        <v>140</v>
      </c>
      <c r="AN242" s="57">
        <v>143</v>
      </c>
      <c r="AO242" s="57">
        <v>145</v>
      </c>
      <c r="AP242" s="57">
        <v>148</v>
      </c>
      <c r="AQ242" s="57">
        <v>150</v>
      </c>
      <c r="AR242" s="57">
        <v>153</v>
      </c>
      <c r="AS242" s="57">
        <v>156</v>
      </c>
      <c r="AT242" s="57">
        <v>159</v>
      </c>
      <c r="AU242" s="57">
        <v>162</v>
      </c>
      <c r="AV242" s="57">
        <v>165</v>
      </c>
      <c r="AW242" s="57">
        <v>168</v>
      </c>
      <c r="AX242" s="57">
        <v>171</v>
      </c>
      <c r="AY242" s="57">
        <v>174</v>
      </c>
      <c r="AZ242" s="57">
        <v>177</v>
      </c>
    </row>
    <row r="243" spans="1:52">
      <c r="A243" s="70" t="s">
        <v>119</v>
      </c>
      <c r="B243" s="10" t="s">
        <v>36</v>
      </c>
      <c r="C243" s="10">
        <v>117</v>
      </c>
      <c r="D243" s="10">
        <v>116</v>
      </c>
      <c r="E243" s="10">
        <v>112</v>
      </c>
      <c r="F243" s="10">
        <v>112</v>
      </c>
      <c r="G243" s="10">
        <v>112</v>
      </c>
      <c r="H243" s="10">
        <v>113</v>
      </c>
      <c r="I243" s="10">
        <v>112</v>
      </c>
      <c r="J243" s="10">
        <v>112</v>
      </c>
      <c r="K243" s="10">
        <v>114</v>
      </c>
      <c r="L243" s="10">
        <v>114</v>
      </c>
      <c r="M243" s="10">
        <v>113</v>
      </c>
      <c r="N243" s="10">
        <v>112</v>
      </c>
      <c r="O243" s="10">
        <v>113</v>
      </c>
      <c r="P243" s="10">
        <v>116</v>
      </c>
      <c r="Q243" s="10">
        <v>123</v>
      </c>
      <c r="R243" s="10">
        <v>135</v>
      </c>
      <c r="S243" s="10">
        <v>137</v>
      </c>
      <c r="T243" s="10">
        <v>138</v>
      </c>
      <c r="U243" s="10">
        <v>139</v>
      </c>
      <c r="V243" s="10">
        <v>139</v>
      </c>
      <c r="W243" s="10">
        <v>138</v>
      </c>
      <c r="X243" s="10">
        <v>138</v>
      </c>
      <c r="Y243" s="10">
        <v>138</v>
      </c>
      <c r="Z243" s="10">
        <v>139</v>
      </c>
      <c r="AA243" s="10">
        <v>140</v>
      </c>
      <c r="AB243" s="11">
        <v>140</v>
      </c>
      <c r="AC243" s="11">
        <v>140</v>
      </c>
      <c r="AD243" s="11">
        <v>141</v>
      </c>
      <c r="AE243" s="11">
        <v>141</v>
      </c>
      <c r="AF243" s="11">
        <v>141</v>
      </c>
      <c r="AG243" s="11">
        <v>142</v>
      </c>
      <c r="AH243" s="11">
        <v>142</v>
      </c>
      <c r="AI243" s="11">
        <v>142</v>
      </c>
      <c r="AJ243" s="11">
        <v>142</v>
      </c>
      <c r="AK243" s="11">
        <v>143</v>
      </c>
      <c r="AL243" s="11">
        <v>143</v>
      </c>
      <c r="AM243" s="11">
        <v>148</v>
      </c>
      <c r="AN243" s="11">
        <v>151</v>
      </c>
      <c r="AO243" s="11">
        <v>153</v>
      </c>
      <c r="AP243" s="11">
        <v>156</v>
      </c>
      <c r="AQ243" s="11">
        <v>159</v>
      </c>
      <c r="AR243" s="11">
        <v>162</v>
      </c>
      <c r="AS243" s="11">
        <v>165</v>
      </c>
      <c r="AT243" s="11">
        <v>168</v>
      </c>
      <c r="AU243" s="11">
        <v>171</v>
      </c>
      <c r="AV243" s="11">
        <v>174</v>
      </c>
      <c r="AW243" s="11">
        <v>177</v>
      </c>
      <c r="AX243" s="11">
        <v>180</v>
      </c>
      <c r="AY243" s="11">
        <v>183</v>
      </c>
      <c r="AZ243" s="11">
        <v>187</v>
      </c>
    </row>
    <row r="244" spans="1:52">
      <c r="A244" s="70" t="s">
        <v>120</v>
      </c>
      <c r="B244" s="10" t="s">
        <v>36</v>
      </c>
      <c r="C244" s="10">
        <v>117</v>
      </c>
      <c r="D244" s="10">
        <v>116</v>
      </c>
      <c r="E244" s="10">
        <v>112</v>
      </c>
      <c r="F244" s="10">
        <v>112</v>
      </c>
      <c r="G244" s="10">
        <v>112</v>
      </c>
      <c r="H244" s="10">
        <v>112</v>
      </c>
      <c r="I244" s="10">
        <v>111</v>
      </c>
      <c r="J244" s="10">
        <v>113</v>
      </c>
      <c r="K244" s="10">
        <v>124</v>
      </c>
      <c r="L244" s="10">
        <v>127</v>
      </c>
      <c r="M244" s="10">
        <v>128</v>
      </c>
      <c r="N244" s="10">
        <v>129</v>
      </c>
      <c r="O244" s="10">
        <v>129</v>
      </c>
      <c r="P244" s="10">
        <v>129</v>
      </c>
      <c r="Q244" s="10">
        <v>128</v>
      </c>
      <c r="R244" s="10">
        <v>128</v>
      </c>
      <c r="S244" s="10">
        <v>128</v>
      </c>
      <c r="T244" s="10">
        <v>128</v>
      </c>
      <c r="U244" s="10">
        <v>129</v>
      </c>
      <c r="V244" s="10">
        <v>133</v>
      </c>
      <c r="W244" s="10">
        <v>131</v>
      </c>
      <c r="X244" s="10">
        <v>132</v>
      </c>
      <c r="Y244" s="10">
        <v>132</v>
      </c>
      <c r="Z244" s="10">
        <v>131</v>
      </c>
      <c r="AA244" s="10">
        <v>131</v>
      </c>
      <c r="AB244" s="11">
        <v>134</v>
      </c>
      <c r="AC244" s="11">
        <v>133</v>
      </c>
      <c r="AD244" s="11">
        <v>133</v>
      </c>
      <c r="AE244" s="11">
        <v>135</v>
      </c>
      <c r="AF244" s="11">
        <v>134</v>
      </c>
      <c r="AG244" s="11">
        <v>134</v>
      </c>
      <c r="AH244" s="11">
        <v>134</v>
      </c>
      <c r="AI244" s="11">
        <v>135</v>
      </c>
      <c r="AJ244" s="11">
        <v>134</v>
      </c>
      <c r="AK244" s="11">
        <v>136</v>
      </c>
      <c r="AL244" s="11">
        <v>136</v>
      </c>
      <c r="AM244" s="11">
        <v>140</v>
      </c>
      <c r="AN244" s="11">
        <v>143</v>
      </c>
      <c r="AO244" s="11">
        <v>145</v>
      </c>
      <c r="AP244" s="11">
        <v>148</v>
      </c>
      <c r="AQ244" s="11">
        <v>151</v>
      </c>
      <c r="AR244" s="11">
        <v>153</v>
      </c>
      <c r="AS244" s="11">
        <v>156</v>
      </c>
      <c r="AT244" s="11">
        <v>159</v>
      </c>
      <c r="AU244" s="11">
        <v>162</v>
      </c>
      <c r="AV244" s="11">
        <v>165</v>
      </c>
      <c r="AW244" s="11">
        <v>168</v>
      </c>
      <c r="AX244" s="11">
        <v>171</v>
      </c>
      <c r="AY244" s="11">
        <v>174</v>
      </c>
      <c r="AZ244" s="11">
        <v>177</v>
      </c>
    </row>
    <row r="245" spans="1:52">
      <c r="A245" s="70" t="s">
        <v>121</v>
      </c>
      <c r="B245" s="10" t="s">
        <v>36</v>
      </c>
      <c r="C245" s="10">
        <v>117</v>
      </c>
      <c r="D245" s="10">
        <v>116</v>
      </c>
      <c r="E245" s="10">
        <v>112</v>
      </c>
      <c r="F245" s="10">
        <v>112</v>
      </c>
      <c r="G245" s="10">
        <v>112</v>
      </c>
      <c r="H245" s="10">
        <v>112</v>
      </c>
      <c r="I245" s="10">
        <v>111</v>
      </c>
      <c r="J245" s="10">
        <v>113</v>
      </c>
      <c r="K245" s="10">
        <v>124</v>
      </c>
      <c r="L245" s="10">
        <v>127</v>
      </c>
      <c r="M245" s="10">
        <v>128</v>
      </c>
      <c r="N245" s="10">
        <v>127</v>
      </c>
      <c r="O245" s="10">
        <v>127</v>
      </c>
      <c r="P245" s="10">
        <v>135</v>
      </c>
      <c r="Q245" s="10">
        <v>147</v>
      </c>
      <c r="R245" s="10">
        <v>149</v>
      </c>
      <c r="S245" s="10">
        <v>149</v>
      </c>
      <c r="T245" s="10">
        <v>150</v>
      </c>
      <c r="U245" s="10">
        <v>151</v>
      </c>
      <c r="V245" s="10">
        <v>151</v>
      </c>
      <c r="W245" s="10">
        <v>152</v>
      </c>
      <c r="X245" s="10">
        <v>152</v>
      </c>
      <c r="Y245" s="10">
        <v>153</v>
      </c>
      <c r="Z245" s="10">
        <v>153</v>
      </c>
      <c r="AA245" s="10">
        <v>153</v>
      </c>
      <c r="AB245" s="11">
        <v>154</v>
      </c>
      <c r="AC245" s="11">
        <v>154</v>
      </c>
      <c r="AD245" s="11">
        <v>155</v>
      </c>
      <c r="AE245" s="11">
        <v>155</v>
      </c>
      <c r="AF245" s="11">
        <v>155</v>
      </c>
      <c r="AG245" s="11">
        <v>155</v>
      </c>
      <c r="AH245" s="11">
        <v>156</v>
      </c>
      <c r="AI245" s="11">
        <v>156</v>
      </c>
      <c r="AJ245" s="11">
        <v>156</v>
      </c>
      <c r="AK245" s="11">
        <v>157</v>
      </c>
      <c r="AL245" s="11">
        <v>157</v>
      </c>
      <c r="AM245" s="11">
        <v>162</v>
      </c>
      <c r="AN245" s="11">
        <v>165</v>
      </c>
      <c r="AO245" s="11">
        <v>168</v>
      </c>
      <c r="AP245" s="11">
        <v>171</v>
      </c>
      <c r="AQ245" s="11">
        <v>174</v>
      </c>
      <c r="AR245" s="11">
        <v>178</v>
      </c>
      <c r="AS245" s="11">
        <v>181</v>
      </c>
      <c r="AT245" s="11">
        <v>184</v>
      </c>
      <c r="AU245" s="11">
        <v>187</v>
      </c>
      <c r="AV245" s="11">
        <v>191</v>
      </c>
      <c r="AW245" s="11">
        <v>194</v>
      </c>
      <c r="AX245" s="11">
        <v>198</v>
      </c>
      <c r="AY245" s="11">
        <v>201</v>
      </c>
      <c r="AZ245" s="11">
        <v>205</v>
      </c>
    </row>
    <row r="246" spans="1:52">
      <c r="A246" s="70" t="s">
        <v>122</v>
      </c>
      <c r="B246" s="10" t="s">
        <v>36</v>
      </c>
      <c r="C246" s="10">
        <v>117</v>
      </c>
      <c r="D246" s="10">
        <v>116</v>
      </c>
      <c r="E246" s="10">
        <v>112</v>
      </c>
      <c r="F246" s="10">
        <v>112</v>
      </c>
      <c r="G246" s="10">
        <v>112</v>
      </c>
      <c r="H246" s="10">
        <v>112</v>
      </c>
      <c r="I246" s="10">
        <v>112</v>
      </c>
      <c r="J246" s="10">
        <v>114</v>
      </c>
      <c r="K246" s="10">
        <v>124</v>
      </c>
      <c r="L246" s="10">
        <v>127</v>
      </c>
      <c r="M246" s="10">
        <v>128</v>
      </c>
      <c r="N246" s="10">
        <v>128</v>
      </c>
      <c r="O246" s="10">
        <v>127</v>
      </c>
      <c r="P246" s="10">
        <v>135</v>
      </c>
      <c r="Q246" s="10">
        <v>148</v>
      </c>
      <c r="R246" s="10">
        <v>150</v>
      </c>
      <c r="S246" s="10">
        <v>151</v>
      </c>
      <c r="T246" s="10">
        <v>151</v>
      </c>
      <c r="U246" s="10">
        <v>152</v>
      </c>
      <c r="V246" s="10">
        <v>153</v>
      </c>
      <c r="W246" s="10">
        <v>153</v>
      </c>
      <c r="X246" s="10">
        <v>154</v>
      </c>
      <c r="Y246" s="10">
        <v>154</v>
      </c>
      <c r="Z246" s="10">
        <v>154</v>
      </c>
      <c r="AA246" s="10">
        <v>154</v>
      </c>
      <c r="AB246" s="11">
        <v>155</v>
      </c>
      <c r="AC246" s="11">
        <v>155</v>
      </c>
      <c r="AD246" s="11">
        <v>155</v>
      </c>
      <c r="AE246" s="11">
        <v>156</v>
      </c>
      <c r="AF246" s="11">
        <v>156</v>
      </c>
      <c r="AG246" s="11">
        <v>156</v>
      </c>
      <c r="AH246" s="11">
        <v>156</v>
      </c>
      <c r="AI246" s="11">
        <v>157</v>
      </c>
      <c r="AJ246" s="11">
        <v>157</v>
      </c>
      <c r="AK246" s="11">
        <v>157</v>
      </c>
      <c r="AL246" s="11">
        <v>157</v>
      </c>
      <c r="AM246" s="11">
        <v>163</v>
      </c>
      <c r="AN246" s="11">
        <v>166</v>
      </c>
      <c r="AO246" s="11">
        <v>169</v>
      </c>
      <c r="AP246" s="11">
        <v>172</v>
      </c>
      <c r="AQ246" s="11">
        <v>175</v>
      </c>
      <c r="AR246" s="11">
        <v>178</v>
      </c>
      <c r="AS246" s="11">
        <v>181</v>
      </c>
      <c r="AT246" s="11">
        <v>184</v>
      </c>
      <c r="AU246" s="11">
        <v>188</v>
      </c>
      <c r="AV246" s="11">
        <v>191</v>
      </c>
      <c r="AW246" s="11">
        <v>194</v>
      </c>
      <c r="AX246" s="11">
        <v>198</v>
      </c>
      <c r="AY246" s="11">
        <v>202</v>
      </c>
      <c r="AZ246" s="11">
        <v>205</v>
      </c>
    </row>
    <row r="247" spans="1:52">
      <c r="A247" s="71" t="s">
        <v>145</v>
      </c>
      <c r="B247" s="10" t="s">
        <v>36</v>
      </c>
      <c r="C247" s="10">
        <v>117</v>
      </c>
      <c r="D247" s="10">
        <v>116</v>
      </c>
      <c r="E247" s="10">
        <v>112</v>
      </c>
      <c r="F247" s="10">
        <v>112</v>
      </c>
      <c r="G247" s="10">
        <v>112</v>
      </c>
      <c r="H247" s="10">
        <v>112</v>
      </c>
      <c r="I247" s="10">
        <v>112</v>
      </c>
      <c r="J247" s="10">
        <v>114</v>
      </c>
      <c r="K247" s="10">
        <v>124</v>
      </c>
      <c r="L247" s="10">
        <v>127</v>
      </c>
      <c r="M247" s="10">
        <v>128</v>
      </c>
      <c r="N247" s="10">
        <v>127</v>
      </c>
      <c r="O247" s="10">
        <v>127</v>
      </c>
      <c r="P247" s="10">
        <v>129</v>
      </c>
      <c r="Q247" s="10">
        <v>129</v>
      </c>
      <c r="R247" s="10">
        <v>129</v>
      </c>
      <c r="S247" s="10">
        <v>129</v>
      </c>
      <c r="T247" s="10">
        <v>129</v>
      </c>
      <c r="U247" s="10">
        <v>130</v>
      </c>
      <c r="V247" s="10">
        <v>138</v>
      </c>
      <c r="W247" s="10">
        <v>150</v>
      </c>
      <c r="X247" s="10">
        <v>154</v>
      </c>
      <c r="Y247" s="10">
        <v>154</v>
      </c>
      <c r="Z247" s="10">
        <v>154</v>
      </c>
      <c r="AA247" s="10">
        <v>154</v>
      </c>
      <c r="AB247" s="11">
        <v>155</v>
      </c>
      <c r="AC247" s="11">
        <v>155</v>
      </c>
      <c r="AD247" s="11">
        <v>155</v>
      </c>
      <c r="AE247" s="11">
        <v>156</v>
      </c>
      <c r="AF247" s="11">
        <v>156</v>
      </c>
      <c r="AG247" s="11">
        <v>156</v>
      </c>
      <c r="AH247" s="11">
        <v>156</v>
      </c>
      <c r="AI247" s="11">
        <v>157</v>
      </c>
      <c r="AJ247" s="11">
        <v>157</v>
      </c>
      <c r="AK247" s="11">
        <v>157</v>
      </c>
      <c r="AL247" s="11">
        <v>157</v>
      </c>
      <c r="AM247" s="11">
        <v>163</v>
      </c>
      <c r="AN247" s="11">
        <v>166</v>
      </c>
      <c r="AO247" s="11">
        <v>169</v>
      </c>
      <c r="AP247" s="11">
        <v>172</v>
      </c>
      <c r="AQ247" s="11">
        <v>175</v>
      </c>
      <c r="AR247" s="11">
        <v>178</v>
      </c>
      <c r="AS247" s="11">
        <v>181</v>
      </c>
      <c r="AT247" s="11">
        <v>184</v>
      </c>
      <c r="AU247" s="11">
        <v>188</v>
      </c>
      <c r="AV247" s="11">
        <v>191</v>
      </c>
      <c r="AW247" s="11">
        <v>194</v>
      </c>
      <c r="AX247" s="11">
        <v>198</v>
      </c>
      <c r="AY247" s="11">
        <v>202</v>
      </c>
      <c r="AZ247" s="11">
        <v>205</v>
      </c>
    </row>
    <row r="248" spans="1:52" s="47" customFormat="1">
      <c r="A248" s="70" t="s">
        <v>124</v>
      </c>
      <c r="B248" s="10" t="s">
        <v>36</v>
      </c>
      <c r="C248" s="10">
        <v>117</v>
      </c>
      <c r="D248" s="10">
        <v>116</v>
      </c>
      <c r="E248" s="10">
        <v>112</v>
      </c>
      <c r="F248" s="10">
        <v>112</v>
      </c>
      <c r="G248" s="10">
        <v>112</v>
      </c>
      <c r="H248" s="10">
        <v>112</v>
      </c>
      <c r="I248" s="10">
        <v>112</v>
      </c>
      <c r="J248" s="10">
        <v>114</v>
      </c>
      <c r="K248" s="10">
        <v>124</v>
      </c>
      <c r="L248" s="10">
        <v>127</v>
      </c>
      <c r="M248" s="10">
        <v>128</v>
      </c>
      <c r="N248" s="10">
        <v>127</v>
      </c>
      <c r="O248" s="10">
        <v>127</v>
      </c>
      <c r="P248" s="10">
        <v>129</v>
      </c>
      <c r="Q248" s="10">
        <v>129</v>
      </c>
      <c r="R248" s="10">
        <v>129</v>
      </c>
      <c r="S248" s="10">
        <v>129</v>
      </c>
      <c r="T248" s="10">
        <v>129</v>
      </c>
      <c r="U248" s="10">
        <v>131</v>
      </c>
      <c r="V248" s="10">
        <v>130</v>
      </c>
      <c r="W248" s="10">
        <v>131</v>
      </c>
      <c r="X248" s="10">
        <v>131</v>
      </c>
      <c r="Y248" s="10">
        <v>132</v>
      </c>
      <c r="Z248" s="10">
        <v>131</v>
      </c>
      <c r="AA248" s="10">
        <v>132</v>
      </c>
      <c r="AB248" s="11">
        <v>132</v>
      </c>
      <c r="AC248" s="11">
        <v>134</v>
      </c>
      <c r="AD248" s="11">
        <v>133</v>
      </c>
      <c r="AE248" s="11">
        <v>132</v>
      </c>
      <c r="AF248" s="11">
        <v>132</v>
      </c>
      <c r="AG248" s="11">
        <v>133</v>
      </c>
      <c r="AH248" s="11">
        <v>133</v>
      </c>
      <c r="AI248" s="11">
        <v>135</v>
      </c>
      <c r="AJ248" s="11">
        <v>134</v>
      </c>
      <c r="AK248" s="11">
        <v>135</v>
      </c>
      <c r="AL248" s="11">
        <v>135</v>
      </c>
      <c r="AM248" s="11">
        <v>139</v>
      </c>
      <c r="AN248" s="11">
        <v>142</v>
      </c>
      <c r="AO248" s="11">
        <v>144</v>
      </c>
      <c r="AP248" s="11">
        <v>147</v>
      </c>
      <c r="AQ248" s="11">
        <v>150</v>
      </c>
      <c r="AR248" s="11">
        <v>152</v>
      </c>
      <c r="AS248" s="11">
        <v>155</v>
      </c>
      <c r="AT248" s="11">
        <v>158</v>
      </c>
      <c r="AU248" s="11">
        <v>161</v>
      </c>
      <c r="AV248" s="11">
        <v>164</v>
      </c>
      <c r="AW248" s="11">
        <v>167</v>
      </c>
      <c r="AX248" s="11">
        <v>170</v>
      </c>
      <c r="AY248" s="11">
        <v>173</v>
      </c>
      <c r="AZ248" s="11">
        <v>176</v>
      </c>
    </row>
    <row r="249" spans="1:52">
      <c r="A249" s="70" t="s">
        <v>125</v>
      </c>
    </row>
    <row r="250" spans="1:52">
      <c r="B250" s="9" t="s">
        <v>102</v>
      </c>
      <c r="C250" s="23">
        <v>2013</v>
      </c>
      <c r="D250" s="23">
        <v>2014</v>
      </c>
      <c r="E250" s="23">
        <v>2015</v>
      </c>
      <c r="F250" s="23">
        <v>2016</v>
      </c>
      <c r="G250" s="23">
        <v>2017</v>
      </c>
      <c r="H250" s="23">
        <v>2018</v>
      </c>
      <c r="I250" s="23">
        <v>2019</v>
      </c>
      <c r="J250" s="23">
        <v>2020</v>
      </c>
      <c r="K250" s="23">
        <v>2021</v>
      </c>
      <c r="L250" s="23">
        <v>2022</v>
      </c>
      <c r="M250" s="23">
        <v>2023</v>
      </c>
      <c r="N250" s="23">
        <v>2024</v>
      </c>
      <c r="O250" s="23">
        <v>2025</v>
      </c>
      <c r="P250" s="23">
        <v>2026</v>
      </c>
      <c r="Q250" s="23">
        <v>2027</v>
      </c>
      <c r="R250" s="23">
        <v>2028</v>
      </c>
      <c r="S250" s="23">
        <v>2029</v>
      </c>
      <c r="T250" s="23">
        <v>2030</v>
      </c>
      <c r="U250" s="23">
        <v>2031</v>
      </c>
      <c r="V250" s="23">
        <v>2032</v>
      </c>
      <c r="W250" s="23">
        <v>2033</v>
      </c>
      <c r="X250" s="23">
        <v>2034</v>
      </c>
      <c r="Y250" s="23">
        <v>2035</v>
      </c>
      <c r="Z250" s="23">
        <v>2036</v>
      </c>
      <c r="AA250" s="23">
        <v>2037</v>
      </c>
      <c r="AB250" s="11">
        <v>2038</v>
      </c>
      <c r="AC250" s="11">
        <v>2039</v>
      </c>
      <c r="AD250" s="11">
        <v>2040</v>
      </c>
      <c r="AE250" s="11">
        <v>2041</v>
      </c>
      <c r="AF250" s="11">
        <v>2042</v>
      </c>
      <c r="AG250" s="11">
        <v>2043</v>
      </c>
      <c r="AH250" s="11">
        <v>2044</v>
      </c>
      <c r="AI250" s="11">
        <v>2045</v>
      </c>
      <c r="AJ250" s="11">
        <v>2046</v>
      </c>
      <c r="AK250" s="11">
        <v>2047</v>
      </c>
      <c r="AL250" s="11">
        <v>2048</v>
      </c>
      <c r="AM250" s="11">
        <v>2049</v>
      </c>
      <c r="AN250" s="11">
        <v>2050</v>
      </c>
      <c r="AO250" s="11">
        <v>2051</v>
      </c>
      <c r="AP250" s="11">
        <v>2052</v>
      </c>
      <c r="AQ250" s="11">
        <v>2053</v>
      </c>
      <c r="AR250" s="11">
        <v>2054</v>
      </c>
      <c r="AS250" s="11">
        <v>2055</v>
      </c>
      <c r="AT250" s="11">
        <v>2056</v>
      </c>
      <c r="AU250" s="11">
        <v>2057</v>
      </c>
      <c r="AV250" s="11">
        <v>2058</v>
      </c>
      <c r="AW250" s="11">
        <v>2059</v>
      </c>
      <c r="AX250" s="11">
        <v>2060</v>
      </c>
      <c r="AY250" s="11">
        <v>2061</v>
      </c>
      <c r="AZ250" s="11">
        <v>2062</v>
      </c>
    </row>
    <row r="251" spans="1:52">
      <c r="B251" s="10" t="s">
        <v>37</v>
      </c>
      <c r="C251" s="10">
        <v>143</v>
      </c>
      <c r="D251" s="10">
        <v>166</v>
      </c>
      <c r="E251" s="10">
        <v>167</v>
      </c>
      <c r="F251" s="10">
        <v>178</v>
      </c>
      <c r="G251" s="10">
        <v>191</v>
      </c>
      <c r="H251" s="10">
        <v>197</v>
      </c>
      <c r="I251" s="10">
        <v>206</v>
      </c>
      <c r="J251" s="10">
        <v>209</v>
      </c>
      <c r="K251" s="10">
        <v>218</v>
      </c>
      <c r="L251" s="10">
        <v>233</v>
      </c>
      <c r="M251" s="10">
        <v>257</v>
      </c>
      <c r="N251" s="10">
        <v>278</v>
      </c>
      <c r="O251" s="10">
        <v>296</v>
      </c>
      <c r="P251" s="10">
        <v>277</v>
      </c>
      <c r="Q251" s="10">
        <v>286</v>
      </c>
      <c r="R251" s="10">
        <v>307</v>
      </c>
      <c r="S251" s="10">
        <v>339</v>
      </c>
      <c r="T251" s="10">
        <v>362</v>
      </c>
      <c r="U251" s="10">
        <v>357</v>
      </c>
      <c r="V251" s="10">
        <v>421</v>
      </c>
      <c r="W251" s="10">
        <v>454</v>
      </c>
      <c r="X251" s="10">
        <v>488</v>
      </c>
      <c r="Y251" s="10">
        <v>527</v>
      </c>
      <c r="Z251" s="10">
        <v>554</v>
      </c>
      <c r="AA251" s="10">
        <v>568</v>
      </c>
      <c r="AB251" s="11">
        <v>636</v>
      </c>
      <c r="AC251" s="11">
        <v>678</v>
      </c>
      <c r="AD251" s="11">
        <v>706</v>
      </c>
      <c r="AE251" s="11">
        <v>787</v>
      </c>
      <c r="AF251" s="11">
        <v>861</v>
      </c>
      <c r="AG251" s="11">
        <v>921</v>
      </c>
      <c r="AH251" s="11">
        <v>949</v>
      </c>
      <c r="AI251" s="11">
        <v>1033</v>
      </c>
      <c r="AJ251" s="11">
        <v>1119</v>
      </c>
      <c r="AK251" s="11">
        <v>1194</v>
      </c>
      <c r="AL251" s="11">
        <v>1259</v>
      </c>
      <c r="AM251" s="11">
        <v>1233</v>
      </c>
      <c r="AN251" s="11">
        <v>1256</v>
      </c>
      <c r="AO251" s="11">
        <v>1278</v>
      </c>
      <c r="AP251" s="11">
        <v>1301</v>
      </c>
      <c r="AQ251" s="11">
        <v>1325</v>
      </c>
      <c r="AR251" s="11">
        <v>1348</v>
      </c>
      <c r="AS251" s="11">
        <v>1373</v>
      </c>
      <c r="AT251" s="11">
        <v>1397</v>
      </c>
      <c r="AU251" s="11">
        <v>1423</v>
      </c>
      <c r="AV251" s="11">
        <v>1448</v>
      </c>
      <c r="AW251" s="11">
        <v>1474</v>
      </c>
      <c r="AX251" s="11">
        <v>1501</v>
      </c>
      <c r="AY251" s="11">
        <v>1528</v>
      </c>
      <c r="AZ251" s="11">
        <v>1555</v>
      </c>
    </row>
    <row r="252" spans="1:52">
      <c r="A252" s="70" t="s">
        <v>88</v>
      </c>
      <c r="B252" s="47" t="s">
        <v>37</v>
      </c>
      <c r="C252" s="47">
        <v>143</v>
      </c>
      <c r="D252" s="47">
        <v>166</v>
      </c>
      <c r="E252" s="47">
        <v>167</v>
      </c>
      <c r="F252" s="47">
        <v>178</v>
      </c>
      <c r="G252" s="47">
        <v>191</v>
      </c>
      <c r="H252" s="47">
        <v>197</v>
      </c>
      <c r="I252" s="47">
        <v>206</v>
      </c>
      <c r="J252" s="47">
        <v>209</v>
      </c>
      <c r="K252" s="47">
        <v>222</v>
      </c>
      <c r="L252" s="47">
        <v>237</v>
      </c>
      <c r="M252" s="47">
        <v>237</v>
      </c>
      <c r="N252" s="47">
        <v>228</v>
      </c>
      <c r="O252" s="47">
        <v>242</v>
      </c>
      <c r="P252" s="47">
        <v>227</v>
      </c>
      <c r="Q252" s="47">
        <v>235</v>
      </c>
      <c r="R252" s="47">
        <v>237</v>
      </c>
      <c r="S252" s="47">
        <v>247</v>
      </c>
      <c r="T252" s="47">
        <v>258</v>
      </c>
      <c r="U252" s="47">
        <v>275</v>
      </c>
      <c r="V252" s="47">
        <v>293</v>
      </c>
      <c r="W252" s="47">
        <v>320</v>
      </c>
      <c r="X252" s="47">
        <v>320</v>
      </c>
      <c r="Y252" s="47">
        <v>394</v>
      </c>
      <c r="Z252" s="47">
        <v>426</v>
      </c>
      <c r="AA252" s="47">
        <v>454</v>
      </c>
      <c r="AB252" s="57">
        <v>452</v>
      </c>
      <c r="AC252" s="57">
        <v>545</v>
      </c>
      <c r="AD252" s="57">
        <v>591</v>
      </c>
      <c r="AE252" s="57">
        <v>613</v>
      </c>
      <c r="AF252" s="57">
        <v>713</v>
      </c>
      <c r="AG252" s="57">
        <v>771</v>
      </c>
      <c r="AH252" s="57">
        <v>820</v>
      </c>
      <c r="AI252" s="57">
        <v>832</v>
      </c>
      <c r="AJ252" s="57">
        <v>944</v>
      </c>
      <c r="AK252" s="57">
        <v>1003</v>
      </c>
      <c r="AL252" s="57">
        <v>1053</v>
      </c>
      <c r="AM252" s="57">
        <v>1036</v>
      </c>
      <c r="AN252" s="57">
        <v>1055</v>
      </c>
      <c r="AO252" s="57">
        <v>1074</v>
      </c>
      <c r="AP252" s="57">
        <v>1093</v>
      </c>
      <c r="AQ252" s="57">
        <v>1113</v>
      </c>
      <c r="AR252" s="57">
        <v>1133</v>
      </c>
      <c r="AS252" s="57">
        <v>1153</v>
      </c>
      <c r="AT252" s="57">
        <v>1174</v>
      </c>
      <c r="AU252" s="57">
        <v>1195</v>
      </c>
      <c r="AV252" s="57">
        <v>1217</v>
      </c>
      <c r="AW252" s="57">
        <v>1239</v>
      </c>
      <c r="AX252" s="57">
        <v>1261</v>
      </c>
      <c r="AY252" s="57">
        <v>1284</v>
      </c>
      <c r="AZ252" s="57">
        <v>1307</v>
      </c>
    </row>
    <row r="253" spans="1:52">
      <c r="A253" s="70" t="s">
        <v>119</v>
      </c>
      <c r="B253" s="10" t="s">
        <v>37</v>
      </c>
      <c r="C253" s="10">
        <v>143</v>
      </c>
      <c r="D253" s="10">
        <v>166</v>
      </c>
      <c r="E253" s="10">
        <v>167</v>
      </c>
      <c r="F253" s="10">
        <v>178</v>
      </c>
      <c r="G253" s="10">
        <v>191</v>
      </c>
      <c r="H253" s="10">
        <v>197</v>
      </c>
      <c r="I253" s="10">
        <v>206</v>
      </c>
      <c r="J253" s="10">
        <v>209</v>
      </c>
      <c r="K253" s="10">
        <v>218</v>
      </c>
      <c r="L253" s="10">
        <v>234</v>
      </c>
      <c r="M253" s="10">
        <v>258</v>
      </c>
      <c r="N253" s="10">
        <v>280</v>
      </c>
      <c r="O253" s="10">
        <v>296</v>
      </c>
      <c r="P253" s="10">
        <v>270</v>
      </c>
      <c r="Q253" s="10">
        <v>235</v>
      </c>
      <c r="R253" s="10">
        <v>224</v>
      </c>
      <c r="S253" s="10">
        <v>241</v>
      </c>
      <c r="T253" s="10">
        <v>248</v>
      </c>
      <c r="U253" s="10">
        <v>252</v>
      </c>
      <c r="V253" s="10">
        <v>265</v>
      </c>
      <c r="W253" s="10">
        <v>277</v>
      </c>
      <c r="X253" s="10">
        <v>295</v>
      </c>
      <c r="Y253" s="10">
        <v>315</v>
      </c>
      <c r="Z253" s="10">
        <v>330</v>
      </c>
      <c r="AA253" s="10">
        <v>344</v>
      </c>
      <c r="AB253" s="11">
        <v>367</v>
      </c>
      <c r="AC253" s="11">
        <v>406</v>
      </c>
      <c r="AD253" s="11">
        <v>440</v>
      </c>
      <c r="AE253" s="11">
        <v>469</v>
      </c>
      <c r="AF253" s="11">
        <v>519</v>
      </c>
      <c r="AG253" s="11">
        <v>557</v>
      </c>
      <c r="AH253" s="11">
        <v>603</v>
      </c>
      <c r="AI253" s="11">
        <v>645</v>
      </c>
      <c r="AJ253" s="11">
        <v>715</v>
      </c>
      <c r="AK253" s="11">
        <v>767</v>
      </c>
      <c r="AL253" s="11">
        <v>822</v>
      </c>
      <c r="AM253" s="11">
        <v>795</v>
      </c>
      <c r="AN253" s="11">
        <v>810</v>
      </c>
      <c r="AO253" s="11">
        <v>824</v>
      </c>
      <c r="AP253" s="11">
        <v>839</v>
      </c>
      <c r="AQ253" s="11">
        <v>854</v>
      </c>
      <c r="AR253" s="11">
        <v>870</v>
      </c>
      <c r="AS253" s="11">
        <v>885</v>
      </c>
      <c r="AT253" s="11">
        <v>901</v>
      </c>
      <c r="AU253" s="11">
        <v>917</v>
      </c>
      <c r="AV253" s="11">
        <v>934</v>
      </c>
      <c r="AW253" s="11">
        <v>951</v>
      </c>
      <c r="AX253" s="11">
        <v>968</v>
      </c>
      <c r="AY253" s="11">
        <v>985</v>
      </c>
      <c r="AZ253" s="11">
        <v>1003</v>
      </c>
    </row>
    <row r="254" spans="1:52">
      <c r="A254" s="70" t="s">
        <v>120</v>
      </c>
      <c r="B254" s="10" t="s">
        <v>37</v>
      </c>
      <c r="C254" s="10">
        <v>143</v>
      </c>
      <c r="D254" s="10">
        <v>166</v>
      </c>
      <c r="E254" s="10">
        <v>167</v>
      </c>
      <c r="F254" s="10">
        <v>178</v>
      </c>
      <c r="G254" s="10">
        <v>191</v>
      </c>
      <c r="H254" s="10">
        <v>199</v>
      </c>
      <c r="I254" s="10">
        <v>208</v>
      </c>
      <c r="J254" s="10">
        <v>211</v>
      </c>
      <c r="K254" s="10">
        <v>209</v>
      </c>
      <c r="L254" s="10">
        <v>220</v>
      </c>
      <c r="M254" s="10">
        <v>227</v>
      </c>
      <c r="N254" s="10">
        <v>230</v>
      </c>
      <c r="O254" s="10">
        <v>250</v>
      </c>
      <c r="P254" s="10">
        <v>240</v>
      </c>
      <c r="Q254" s="10">
        <v>253</v>
      </c>
      <c r="R254" s="10">
        <v>263</v>
      </c>
      <c r="S254" s="10">
        <v>279</v>
      </c>
      <c r="T254" s="10">
        <v>305</v>
      </c>
      <c r="U254" s="10">
        <v>318</v>
      </c>
      <c r="V254" s="10">
        <v>315</v>
      </c>
      <c r="W254" s="10">
        <v>389</v>
      </c>
      <c r="X254" s="10">
        <v>413</v>
      </c>
      <c r="Y254" s="10">
        <v>439</v>
      </c>
      <c r="Z254" s="10">
        <v>445</v>
      </c>
      <c r="AA254" s="10">
        <v>466</v>
      </c>
      <c r="AB254" s="11">
        <v>464</v>
      </c>
      <c r="AC254" s="11">
        <v>566</v>
      </c>
      <c r="AD254" s="11">
        <v>612</v>
      </c>
      <c r="AE254" s="11">
        <v>636</v>
      </c>
      <c r="AF254" s="11">
        <v>740</v>
      </c>
      <c r="AG254" s="11">
        <v>797</v>
      </c>
      <c r="AH254" s="11">
        <v>845</v>
      </c>
      <c r="AI254" s="11">
        <v>860</v>
      </c>
      <c r="AJ254" s="11">
        <v>999</v>
      </c>
      <c r="AK254" s="11">
        <v>1012</v>
      </c>
      <c r="AL254" s="11">
        <v>1082</v>
      </c>
      <c r="AM254" s="11">
        <v>1068</v>
      </c>
      <c r="AN254" s="11">
        <v>1087</v>
      </c>
      <c r="AO254" s="11">
        <v>1107</v>
      </c>
      <c r="AP254" s="11">
        <v>1127</v>
      </c>
      <c r="AQ254" s="11">
        <v>1147</v>
      </c>
      <c r="AR254" s="11">
        <v>1168</v>
      </c>
      <c r="AS254" s="11">
        <v>1189</v>
      </c>
      <c r="AT254" s="11">
        <v>1210</v>
      </c>
      <c r="AU254" s="11">
        <v>1232</v>
      </c>
      <c r="AV254" s="11">
        <v>1254</v>
      </c>
      <c r="AW254" s="11">
        <v>1277</v>
      </c>
      <c r="AX254" s="11">
        <v>1300</v>
      </c>
      <c r="AY254" s="11">
        <v>1323</v>
      </c>
      <c r="AZ254" s="11">
        <v>1347</v>
      </c>
    </row>
    <row r="255" spans="1:52">
      <c r="A255" s="70" t="s">
        <v>121</v>
      </c>
      <c r="B255" s="10" t="s">
        <v>37</v>
      </c>
      <c r="C255" s="10">
        <v>143</v>
      </c>
      <c r="D255" s="10">
        <v>166</v>
      </c>
      <c r="E255" s="10">
        <v>167</v>
      </c>
      <c r="F255" s="10">
        <v>178</v>
      </c>
      <c r="G255" s="10">
        <v>191</v>
      </c>
      <c r="H255" s="10">
        <v>199</v>
      </c>
      <c r="I255" s="10">
        <v>208</v>
      </c>
      <c r="J255" s="10">
        <v>212</v>
      </c>
      <c r="K255" s="10">
        <v>209</v>
      </c>
      <c r="L255" s="10">
        <v>220</v>
      </c>
      <c r="M255" s="10">
        <v>230</v>
      </c>
      <c r="N255" s="10">
        <v>244</v>
      </c>
      <c r="O255" s="10">
        <v>263</v>
      </c>
      <c r="P255" s="10">
        <v>218</v>
      </c>
      <c r="Q255" s="10">
        <v>216</v>
      </c>
      <c r="R255" s="10">
        <v>223</v>
      </c>
      <c r="S255" s="10">
        <v>231</v>
      </c>
      <c r="T255" s="10">
        <v>237</v>
      </c>
      <c r="U255" s="10">
        <v>242</v>
      </c>
      <c r="V255" s="10">
        <v>250</v>
      </c>
      <c r="W255" s="10">
        <v>258</v>
      </c>
      <c r="X255" s="10">
        <v>265</v>
      </c>
      <c r="Y255" s="10">
        <v>274</v>
      </c>
      <c r="Z255" s="10">
        <v>276</v>
      </c>
      <c r="AA255" s="10">
        <v>284</v>
      </c>
      <c r="AB255" s="11">
        <v>293</v>
      </c>
      <c r="AC255" s="11">
        <v>303</v>
      </c>
      <c r="AD255" s="11">
        <v>326</v>
      </c>
      <c r="AE255" s="11">
        <v>363</v>
      </c>
      <c r="AF255" s="11">
        <v>385</v>
      </c>
      <c r="AG255" s="11">
        <v>406</v>
      </c>
      <c r="AH255" s="11">
        <v>429</v>
      </c>
      <c r="AI255" s="11">
        <v>474</v>
      </c>
      <c r="AJ255" s="11">
        <v>504</v>
      </c>
      <c r="AK255" s="11">
        <v>546</v>
      </c>
      <c r="AL255" s="11">
        <v>582</v>
      </c>
      <c r="AM255" s="11">
        <v>564</v>
      </c>
      <c r="AN255" s="11">
        <v>574</v>
      </c>
      <c r="AO255" s="11">
        <v>584</v>
      </c>
      <c r="AP255" s="11">
        <v>595</v>
      </c>
      <c r="AQ255" s="11">
        <v>605</v>
      </c>
      <c r="AR255" s="11">
        <v>616</v>
      </c>
      <c r="AS255" s="11">
        <v>627</v>
      </c>
      <c r="AT255" s="11">
        <v>639</v>
      </c>
      <c r="AU255" s="11">
        <v>650</v>
      </c>
      <c r="AV255" s="11">
        <v>662</v>
      </c>
      <c r="AW255" s="11">
        <v>674</v>
      </c>
      <c r="AX255" s="11">
        <v>686</v>
      </c>
      <c r="AY255" s="11">
        <v>698</v>
      </c>
      <c r="AZ255" s="11">
        <v>711</v>
      </c>
    </row>
    <row r="256" spans="1:52">
      <c r="A256" s="70" t="s">
        <v>122</v>
      </c>
      <c r="B256" s="10" t="s">
        <v>37</v>
      </c>
      <c r="C256" s="10">
        <v>143</v>
      </c>
      <c r="D256" s="10">
        <v>166</v>
      </c>
      <c r="E256" s="10">
        <v>167</v>
      </c>
      <c r="F256" s="10">
        <v>178</v>
      </c>
      <c r="G256" s="10">
        <v>191</v>
      </c>
      <c r="H256" s="10">
        <v>200</v>
      </c>
      <c r="I256" s="10">
        <v>205</v>
      </c>
      <c r="J256" s="10">
        <v>207</v>
      </c>
      <c r="K256" s="10">
        <v>222</v>
      </c>
      <c r="L256" s="10">
        <v>239</v>
      </c>
      <c r="M256" s="10">
        <v>247</v>
      </c>
      <c r="N256" s="10">
        <v>256</v>
      </c>
      <c r="O256" s="10">
        <v>270</v>
      </c>
      <c r="P256" s="10">
        <v>233</v>
      </c>
      <c r="Q256" s="10">
        <v>238</v>
      </c>
      <c r="R256" s="10">
        <v>256</v>
      </c>
      <c r="S256" s="10">
        <v>266</v>
      </c>
      <c r="T256" s="10">
        <v>275</v>
      </c>
      <c r="U256" s="10">
        <v>282</v>
      </c>
      <c r="V256" s="10">
        <v>292</v>
      </c>
      <c r="W256" s="10">
        <v>302</v>
      </c>
      <c r="X256" s="10">
        <v>312</v>
      </c>
      <c r="Y256" s="10">
        <v>324</v>
      </c>
      <c r="Z256" s="10">
        <v>325</v>
      </c>
      <c r="AA256" s="10">
        <v>309</v>
      </c>
      <c r="AB256" s="11">
        <v>317</v>
      </c>
      <c r="AC256" s="11">
        <v>330</v>
      </c>
      <c r="AD256" s="11">
        <v>355</v>
      </c>
      <c r="AE256" s="11">
        <v>376</v>
      </c>
      <c r="AF256" s="11">
        <v>412</v>
      </c>
      <c r="AG256" s="11">
        <v>436</v>
      </c>
      <c r="AH256" s="11">
        <v>462</v>
      </c>
      <c r="AI256" s="11">
        <v>496</v>
      </c>
      <c r="AJ256" s="11">
        <v>533</v>
      </c>
      <c r="AK256" s="11">
        <v>577</v>
      </c>
      <c r="AL256" s="11">
        <v>609</v>
      </c>
      <c r="AM256" s="11">
        <v>593</v>
      </c>
      <c r="AN256" s="11">
        <v>604</v>
      </c>
      <c r="AO256" s="11">
        <v>615</v>
      </c>
      <c r="AP256" s="11">
        <v>626</v>
      </c>
      <c r="AQ256" s="11">
        <v>637</v>
      </c>
      <c r="AR256" s="11">
        <v>649</v>
      </c>
      <c r="AS256" s="11">
        <v>661</v>
      </c>
      <c r="AT256" s="11">
        <v>673</v>
      </c>
      <c r="AU256" s="11">
        <v>685</v>
      </c>
      <c r="AV256" s="11">
        <v>697</v>
      </c>
      <c r="AW256" s="11">
        <v>710</v>
      </c>
      <c r="AX256" s="11">
        <v>722</v>
      </c>
      <c r="AY256" s="11">
        <v>735</v>
      </c>
      <c r="AZ256" s="11">
        <v>749</v>
      </c>
    </row>
    <row r="257" spans="1:52">
      <c r="A257" s="71" t="s">
        <v>145</v>
      </c>
      <c r="B257" s="10" t="s">
        <v>37</v>
      </c>
      <c r="C257" s="10">
        <v>143</v>
      </c>
      <c r="D257" s="10">
        <v>166</v>
      </c>
      <c r="E257" s="10">
        <v>167</v>
      </c>
      <c r="F257" s="10">
        <v>178</v>
      </c>
      <c r="G257" s="10">
        <v>191</v>
      </c>
      <c r="H257" s="10">
        <v>199</v>
      </c>
      <c r="I257" s="10">
        <v>205</v>
      </c>
      <c r="J257" s="10">
        <v>207</v>
      </c>
      <c r="K257" s="10">
        <v>222</v>
      </c>
      <c r="L257" s="10">
        <v>239</v>
      </c>
      <c r="M257" s="10">
        <v>246</v>
      </c>
      <c r="N257" s="10">
        <v>258</v>
      </c>
      <c r="O257" s="10">
        <v>274</v>
      </c>
      <c r="P257" s="10">
        <v>262</v>
      </c>
      <c r="Q257" s="10">
        <v>284</v>
      </c>
      <c r="R257" s="10">
        <v>286</v>
      </c>
      <c r="S257" s="10">
        <v>310</v>
      </c>
      <c r="T257" s="10">
        <v>338</v>
      </c>
      <c r="U257" s="10">
        <v>363</v>
      </c>
      <c r="V257" s="10">
        <v>274</v>
      </c>
      <c r="W257" s="10">
        <v>273</v>
      </c>
      <c r="X257" s="10">
        <v>302</v>
      </c>
      <c r="Y257" s="10">
        <v>313</v>
      </c>
      <c r="Z257" s="10">
        <v>296</v>
      </c>
      <c r="AA257" s="10">
        <v>305</v>
      </c>
      <c r="AB257" s="11">
        <v>316</v>
      </c>
      <c r="AC257" s="11">
        <v>329</v>
      </c>
      <c r="AD257" s="11">
        <v>353</v>
      </c>
      <c r="AE257" s="11">
        <v>375</v>
      </c>
      <c r="AF257" s="11">
        <v>411</v>
      </c>
      <c r="AG257" s="11">
        <v>436</v>
      </c>
      <c r="AH257" s="11">
        <v>460</v>
      </c>
      <c r="AI257" s="11">
        <v>495</v>
      </c>
      <c r="AJ257" s="11">
        <v>532</v>
      </c>
      <c r="AK257" s="11">
        <v>576</v>
      </c>
      <c r="AL257" s="11">
        <v>608</v>
      </c>
      <c r="AM257" s="11">
        <v>593</v>
      </c>
      <c r="AN257" s="11">
        <v>603</v>
      </c>
      <c r="AO257" s="11">
        <v>614</v>
      </c>
      <c r="AP257" s="11">
        <v>625</v>
      </c>
      <c r="AQ257" s="11">
        <v>637</v>
      </c>
      <c r="AR257" s="11">
        <v>648</v>
      </c>
      <c r="AS257" s="11">
        <v>660</v>
      </c>
      <c r="AT257" s="11">
        <v>672</v>
      </c>
      <c r="AU257" s="11">
        <v>684</v>
      </c>
      <c r="AV257" s="11">
        <v>696</v>
      </c>
      <c r="AW257" s="11">
        <v>709</v>
      </c>
      <c r="AX257" s="11">
        <v>721</v>
      </c>
      <c r="AY257" s="11">
        <v>734</v>
      </c>
      <c r="AZ257" s="11">
        <v>748</v>
      </c>
    </row>
    <row r="258" spans="1:52" s="47" customFormat="1">
      <c r="A258" s="70" t="s">
        <v>124</v>
      </c>
      <c r="B258" s="10" t="s">
        <v>37</v>
      </c>
      <c r="C258" s="10">
        <v>143</v>
      </c>
      <c r="D258" s="10">
        <v>166</v>
      </c>
      <c r="E258" s="10">
        <v>167</v>
      </c>
      <c r="F258" s="10">
        <v>178</v>
      </c>
      <c r="G258" s="10">
        <v>191</v>
      </c>
      <c r="H258" s="10">
        <v>199</v>
      </c>
      <c r="I258" s="10">
        <v>205</v>
      </c>
      <c r="J258" s="10">
        <v>207</v>
      </c>
      <c r="K258" s="10">
        <v>222</v>
      </c>
      <c r="L258" s="10">
        <v>239</v>
      </c>
      <c r="M258" s="10">
        <v>246</v>
      </c>
      <c r="N258" s="10">
        <v>258</v>
      </c>
      <c r="O258" s="10">
        <v>273</v>
      </c>
      <c r="P258" s="10">
        <v>262</v>
      </c>
      <c r="Q258" s="10">
        <v>286</v>
      </c>
      <c r="R258" s="10">
        <v>287</v>
      </c>
      <c r="S258" s="10">
        <v>312</v>
      </c>
      <c r="T258" s="10">
        <v>337</v>
      </c>
      <c r="U258" s="10">
        <v>354</v>
      </c>
      <c r="V258" s="10">
        <v>342</v>
      </c>
      <c r="W258" s="10">
        <v>368</v>
      </c>
      <c r="X258" s="10">
        <v>390</v>
      </c>
      <c r="Y258" s="10">
        <v>413</v>
      </c>
      <c r="Z258" s="10">
        <v>411</v>
      </c>
      <c r="AA258" s="10">
        <v>431</v>
      </c>
      <c r="AB258" s="11">
        <v>457</v>
      </c>
      <c r="AC258" s="11">
        <v>471</v>
      </c>
      <c r="AD258" s="11">
        <v>595</v>
      </c>
      <c r="AE258" s="11">
        <v>638</v>
      </c>
      <c r="AF258" s="11">
        <v>678</v>
      </c>
      <c r="AG258" s="11">
        <v>722</v>
      </c>
      <c r="AH258" s="11">
        <v>765</v>
      </c>
      <c r="AI258" s="11">
        <v>783</v>
      </c>
      <c r="AJ258" s="11">
        <v>926</v>
      </c>
      <c r="AK258" s="11">
        <v>976</v>
      </c>
      <c r="AL258" s="11">
        <v>1026</v>
      </c>
      <c r="AM258" s="11">
        <v>1011</v>
      </c>
      <c r="AN258" s="11">
        <v>1030</v>
      </c>
      <c r="AO258" s="11">
        <v>1048</v>
      </c>
      <c r="AP258" s="11">
        <v>1067</v>
      </c>
      <c r="AQ258" s="11">
        <v>1086</v>
      </c>
      <c r="AR258" s="11">
        <v>1106</v>
      </c>
      <c r="AS258" s="11">
        <v>1126</v>
      </c>
      <c r="AT258" s="11">
        <v>1146</v>
      </c>
      <c r="AU258" s="11">
        <v>1167</v>
      </c>
      <c r="AV258" s="11">
        <v>1188</v>
      </c>
      <c r="AW258" s="11">
        <v>1209</v>
      </c>
      <c r="AX258" s="11">
        <v>1231</v>
      </c>
      <c r="AY258" s="11">
        <v>1253</v>
      </c>
      <c r="AZ258" s="11">
        <v>1276</v>
      </c>
    </row>
    <row r="259" spans="1:52">
      <c r="A259" s="70" t="s">
        <v>125</v>
      </c>
    </row>
    <row r="260" spans="1:52">
      <c r="B260" s="9" t="s">
        <v>102</v>
      </c>
      <c r="C260" s="23">
        <v>2013</v>
      </c>
      <c r="D260" s="23">
        <v>2014</v>
      </c>
      <c r="E260" s="23">
        <v>2015</v>
      </c>
      <c r="F260" s="23">
        <v>2016</v>
      </c>
      <c r="G260" s="23">
        <v>2017</v>
      </c>
      <c r="H260" s="23">
        <v>2018</v>
      </c>
      <c r="I260" s="23">
        <v>2019</v>
      </c>
      <c r="J260" s="23">
        <v>2020</v>
      </c>
      <c r="K260" s="23">
        <v>2021</v>
      </c>
      <c r="L260" s="23">
        <v>2022</v>
      </c>
      <c r="M260" s="23">
        <v>2023</v>
      </c>
      <c r="N260" s="23">
        <v>2024</v>
      </c>
      <c r="O260" s="23">
        <v>2025</v>
      </c>
      <c r="P260" s="23">
        <v>2026</v>
      </c>
      <c r="Q260" s="23">
        <v>2027</v>
      </c>
      <c r="R260" s="23">
        <v>2028</v>
      </c>
      <c r="S260" s="23">
        <v>2029</v>
      </c>
      <c r="T260" s="23">
        <v>2030</v>
      </c>
      <c r="U260" s="23">
        <v>2031</v>
      </c>
      <c r="V260" s="23">
        <v>2032</v>
      </c>
      <c r="W260" s="23">
        <v>2033</v>
      </c>
      <c r="X260" s="23">
        <v>2034</v>
      </c>
      <c r="Y260" s="23">
        <v>2035</v>
      </c>
      <c r="Z260" s="23">
        <v>2036</v>
      </c>
      <c r="AA260" s="23">
        <v>2037</v>
      </c>
      <c r="AB260" s="11">
        <v>2038</v>
      </c>
      <c r="AC260" s="11">
        <v>2039</v>
      </c>
      <c r="AD260" s="11">
        <v>2040</v>
      </c>
      <c r="AE260" s="11">
        <v>2041</v>
      </c>
      <c r="AF260" s="11">
        <v>2042</v>
      </c>
      <c r="AG260" s="11">
        <v>2043</v>
      </c>
      <c r="AH260" s="11">
        <v>2044</v>
      </c>
      <c r="AI260" s="11">
        <v>2045</v>
      </c>
      <c r="AJ260" s="11">
        <v>2046</v>
      </c>
      <c r="AK260" s="11">
        <v>2047</v>
      </c>
      <c r="AL260" s="11">
        <v>2048</v>
      </c>
      <c r="AM260" s="11">
        <v>2049</v>
      </c>
      <c r="AN260" s="11">
        <v>2050</v>
      </c>
      <c r="AO260" s="11">
        <v>2051</v>
      </c>
      <c r="AP260" s="11">
        <v>2052</v>
      </c>
      <c r="AQ260" s="11">
        <v>2053</v>
      </c>
      <c r="AR260" s="11">
        <v>2054</v>
      </c>
      <c r="AS260" s="11">
        <v>2055</v>
      </c>
      <c r="AT260" s="11">
        <v>2056</v>
      </c>
      <c r="AU260" s="11">
        <v>2057</v>
      </c>
      <c r="AV260" s="11">
        <v>2058</v>
      </c>
      <c r="AW260" s="11">
        <v>2059</v>
      </c>
      <c r="AX260" s="11">
        <v>2060</v>
      </c>
      <c r="AY260" s="11">
        <v>2061</v>
      </c>
      <c r="AZ260" s="11">
        <v>2062</v>
      </c>
    </row>
    <row r="261" spans="1:52">
      <c r="B261" s="10" t="s">
        <v>38</v>
      </c>
      <c r="C261" s="10">
        <v>87</v>
      </c>
      <c r="D261" s="10">
        <v>95</v>
      </c>
      <c r="E261" s="10">
        <v>99</v>
      </c>
      <c r="F261" s="10">
        <v>104</v>
      </c>
      <c r="G261" s="10">
        <v>108</v>
      </c>
      <c r="H261" s="10">
        <v>110</v>
      </c>
      <c r="I261" s="10">
        <v>110</v>
      </c>
      <c r="J261" s="10">
        <v>110</v>
      </c>
      <c r="K261" s="10">
        <v>111</v>
      </c>
      <c r="L261" s="10">
        <v>113</v>
      </c>
      <c r="M261" s="10">
        <v>114</v>
      </c>
      <c r="N261" s="10">
        <v>116</v>
      </c>
      <c r="O261" s="10">
        <v>118</v>
      </c>
      <c r="P261" s="10">
        <v>119</v>
      </c>
      <c r="Q261" s="10">
        <v>121</v>
      </c>
      <c r="R261" s="10">
        <v>123</v>
      </c>
      <c r="S261" s="10">
        <v>128</v>
      </c>
      <c r="T261" s="10">
        <v>132</v>
      </c>
      <c r="U261" s="10">
        <v>135</v>
      </c>
      <c r="V261" s="10">
        <v>137</v>
      </c>
      <c r="W261" s="10">
        <v>139</v>
      </c>
      <c r="X261" s="10">
        <v>142</v>
      </c>
      <c r="Y261" s="10">
        <v>145</v>
      </c>
      <c r="Z261" s="10">
        <v>149</v>
      </c>
      <c r="AA261" s="10">
        <v>152</v>
      </c>
      <c r="AB261" s="11">
        <v>155</v>
      </c>
      <c r="AC261" s="11">
        <v>159</v>
      </c>
      <c r="AD261" s="11">
        <v>163</v>
      </c>
      <c r="AE261" s="11">
        <v>165</v>
      </c>
      <c r="AF261" s="11">
        <v>169</v>
      </c>
      <c r="AG261" s="11">
        <v>174</v>
      </c>
      <c r="AH261" s="11">
        <v>178</v>
      </c>
      <c r="AI261" s="11">
        <v>180</v>
      </c>
      <c r="AJ261" s="11">
        <v>183</v>
      </c>
      <c r="AK261" s="11">
        <v>185</v>
      </c>
      <c r="AL261" s="11">
        <v>187</v>
      </c>
      <c r="AM261" s="11">
        <v>188</v>
      </c>
      <c r="AN261" s="11">
        <v>190</v>
      </c>
      <c r="AO261" s="11">
        <v>192</v>
      </c>
      <c r="AP261" s="11">
        <v>195</v>
      </c>
      <c r="AQ261" s="11">
        <v>197</v>
      </c>
      <c r="AR261" s="11">
        <v>200</v>
      </c>
      <c r="AS261" s="11">
        <v>202</v>
      </c>
      <c r="AT261" s="11">
        <v>204</v>
      </c>
      <c r="AU261" s="11">
        <v>206</v>
      </c>
      <c r="AV261" s="11">
        <v>208</v>
      </c>
      <c r="AW261" s="11">
        <v>211</v>
      </c>
      <c r="AX261" s="11">
        <v>215</v>
      </c>
      <c r="AY261" s="11">
        <v>218</v>
      </c>
      <c r="AZ261" s="11">
        <v>219</v>
      </c>
    </row>
    <row r="262" spans="1:52">
      <c r="A262" s="70" t="s">
        <v>88</v>
      </c>
      <c r="B262" s="47" t="s">
        <v>38</v>
      </c>
      <c r="C262" s="47">
        <v>87</v>
      </c>
      <c r="D262" s="47">
        <v>95</v>
      </c>
      <c r="E262" s="47">
        <v>100</v>
      </c>
      <c r="F262" s="47">
        <v>106</v>
      </c>
      <c r="G262" s="47">
        <v>110</v>
      </c>
      <c r="H262" s="47">
        <v>113</v>
      </c>
      <c r="I262" s="47">
        <v>117</v>
      </c>
      <c r="J262" s="47">
        <v>122</v>
      </c>
      <c r="K262" s="47">
        <v>128</v>
      </c>
      <c r="L262" s="47">
        <v>134</v>
      </c>
      <c r="M262" s="47">
        <v>139</v>
      </c>
      <c r="N262" s="47">
        <v>142</v>
      </c>
      <c r="O262" s="47">
        <v>143</v>
      </c>
      <c r="P262" s="47">
        <v>144</v>
      </c>
      <c r="Q262" s="47">
        <v>146</v>
      </c>
      <c r="R262" s="47">
        <v>149</v>
      </c>
      <c r="S262" s="47">
        <v>152</v>
      </c>
      <c r="T262" s="47">
        <v>156</v>
      </c>
      <c r="U262" s="47">
        <v>159</v>
      </c>
      <c r="V262" s="47">
        <v>163</v>
      </c>
      <c r="W262" s="47">
        <v>166</v>
      </c>
      <c r="X262" s="47">
        <v>173</v>
      </c>
      <c r="Y262" s="47">
        <v>174</v>
      </c>
      <c r="Z262" s="47">
        <v>177</v>
      </c>
      <c r="AA262" s="47">
        <v>181</v>
      </c>
      <c r="AB262" s="57">
        <v>184</v>
      </c>
      <c r="AC262" s="57">
        <v>188</v>
      </c>
      <c r="AD262" s="57">
        <v>192</v>
      </c>
      <c r="AE262" s="57">
        <v>197</v>
      </c>
      <c r="AF262" s="57">
        <v>199</v>
      </c>
      <c r="AG262" s="57">
        <v>203</v>
      </c>
      <c r="AH262" s="57">
        <v>207</v>
      </c>
      <c r="AI262" s="57">
        <v>211</v>
      </c>
      <c r="AJ262" s="57">
        <v>213</v>
      </c>
      <c r="AK262" s="57">
        <v>215</v>
      </c>
      <c r="AL262" s="57">
        <v>217</v>
      </c>
      <c r="AM262" s="57">
        <v>219</v>
      </c>
      <c r="AN262" s="57">
        <v>220</v>
      </c>
      <c r="AO262" s="57">
        <v>222</v>
      </c>
      <c r="AP262" s="57">
        <v>224</v>
      </c>
      <c r="AQ262" s="57">
        <v>222</v>
      </c>
      <c r="AR262" s="57">
        <v>222</v>
      </c>
      <c r="AS262" s="57">
        <v>224</v>
      </c>
      <c r="AT262" s="57">
        <v>225</v>
      </c>
      <c r="AU262" s="57">
        <v>226</v>
      </c>
      <c r="AV262" s="57">
        <v>227</v>
      </c>
      <c r="AW262" s="57">
        <v>230</v>
      </c>
      <c r="AX262" s="57">
        <v>232</v>
      </c>
      <c r="AY262" s="57">
        <v>234</v>
      </c>
      <c r="AZ262" s="57">
        <v>238</v>
      </c>
    </row>
    <row r="263" spans="1:52">
      <c r="A263" s="70" t="s">
        <v>119</v>
      </c>
      <c r="B263" s="10" t="s">
        <v>38</v>
      </c>
      <c r="C263" s="10">
        <v>87</v>
      </c>
      <c r="D263" s="10">
        <v>95</v>
      </c>
      <c r="E263" s="10">
        <v>99</v>
      </c>
      <c r="F263" s="10">
        <v>105</v>
      </c>
      <c r="G263" s="10">
        <v>109</v>
      </c>
      <c r="H263" s="10">
        <v>112</v>
      </c>
      <c r="I263" s="10">
        <v>114</v>
      </c>
      <c r="J263" s="10">
        <v>116</v>
      </c>
      <c r="K263" s="10">
        <v>120</v>
      </c>
      <c r="L263" s="10">
        <v>126</v>
      </c>
      <c r="M263" s="10">
        <v>135</v>
      </c>
      <c r="N263" s="10">
        <v>144</v>
      </c>
      <c r="O263" s="10">
        <v>152</v>
      </c>
      <c r="P263" s="10">
        <v>159</v>
      </c>
      <c r="Q263" s="10">
        <v>164</v>
      </c>
      <c r="R263" s="10">
        <v>167</v>
      </c>
      <c r="S263" s="10">
        <v>170</v>
      </c>
      <c r="T263" s="10">
        <v>172</v>
      </c>
      <c r="U263" s="10">
        <v>174</v>
      </c>
      <c r="V263" s="10">
        <v>175</v>
      </c>
      <c r="W263" s="10">
        <v>176</v>
      </c>
      <c r="X263" s="10">
        <v>177</v>
      </c>
      <c r="Y263" s="10">
        <v>179</v>
      </c>
      <c r="Z263" s="10">
        <v>180</v>
      </c>
      <c r="AA263" s="10">
        <v>182</v>
      </c>
      <c r="AB263" s="11">
        <v>185</v>
      </c>
      <c r="AC263" s="11">
        <v>187</v>
      </c>
      <c r="AD263" s="11">
        <v>190</v>
      </c>
      <c r="AE263" s="11">
        <v>194</v>
      </c>
      <c r="AF263" s="11">
        <v>197</v>
      </c>
      <c r="AG263" s="11">
        <v>200</v>
      </c>
      <c r="AH263" s="11">
        <v>202</v>
      </c>
      <c r="AI263" s="11">
        <v>206</v>
      </c>
      <c r="AJ263" s="11">
        <v>208</v>
      </c>
      <c r="AK263" s="11">
        <v>210</v>
      </c>
      <c r="AL263" s="11">
        <v>212</v>
      </c>
      <c r="AM263" s="11">
        <v>213</v>
      </c>
      <c r="AN263" s="11">
        <v>214</v>
      </c>
      <c r="AO263" s="11">
        <v>216</v>
      </c>
      <c r="AP263" s="11">
        <v>219</v>
      </c>
      <c r="AQ263" s="11">
        <v>221</v>
      </c>
      <c r="AR263" s="11">
        <v>222</v>
      </c>
      <c r="AS263" s="11">
        <v>224</v>
      </c>
      <c r="AT263" s="11">
        <v>225</v>
      </c>
      <c r="AU263" s="11">
        <v>225</v>
      </c>
      <c r="AV263" s="11">
        <v>226</v>
      </c>
      <c r="AW263" s="11">
        <v>227</v>
      </c>
      <c r="AX263" s="11">
        <v>228</v>
      </c>
      <c r="AY263" s="11">
        <v>229</v>
      </c>
      <c r="AZ263" s="11">
        <v>230</v>
      </c>
    </row>
    <row r="264" spans="1:52">
      <c r="A264" s="70" t="s">
        <v>120</v>
      </c>
      <c r="B264" s="10" t="s">
        <v>38</v>
      </c>
      <c r="C264" s="10">
        <v>87</v>
      </c>
      <c r="D264" s="10">
        <v>95</v>
      </c>
      <c r="E264" s="10">
        <v>100</v>
      </c>
      <c r="F264" s="10">
        <v>108</v>
      </c>
      <c r="G264" s="10">
        <v>116</v>
      </c>
      <c r="H264" s="10">
        <v>123</v>
      </c>
      <c r="I264" s="10">
        <v>128</v>
      </c>
      <c r="J264" s="10">
        <v>132</v>
      </c>
      <c r="K264" s="10">
        <v>134</v>
      </c>
      <c r="L264" s="10">
        <v>135</v>
      </c>
      <c r="M264" s="10">
        <v>137</v>
      </c>
      <c r="N264" s="10">
        <v>140</v>
      </c>
      <c r="O264" s="10">
        <v>141</v>
      </c>
      <c r="P264" s="10">
        <v>142</v>
      </c>
      <c r="Q264" s="10">
        <v>143</v>
      </c>
      <c r="R264" s="10">
        <v>146</v>
      </c>
      <c r="S264" s="10">
        <v>150</v>
      </c>
      <c r="T264" s="10">
        <v>154</v>
      </c>
      <c r="U264" s="10">
        <v>160</v>
      </c>
      <c r="V264" s="10">
        <v>163</v>
      </c>
      <c r="W264" s="10">
        <v>165</v>
      </c>
      <c r="X264" s="10">
        <v>166</v>
      </c>
      <c r="Y264" s="10">
        <v>168</v>
      </c>
      <c r="Z264" s="10">
        <v>171</v>
      </c>
      <c r="AA264" s="10">
        <v>175</v>
      </c>
      <c r="AB264" s="11">
        <v>178</v>
      </c>
      <c r="AC264" s="11">
        <v>181</v>
      </c>
      <c r="AD264" s="11">
        <v>186</v>
      </c>
      <c r="AE264" s="11">
        <v>190</v>
      </c>
      <c r="AF264" s="11">
        <v>193</v>
      </c>
      <c r="AG264" s="11">
        <v>196</v>
      </c>
      <c r="AH264" s="11">
        <v>201</v>
      </c>
      <c r="AI264" s="11">
        <v>204</v>
      </c>
      <c r="AJ264" s="11">
        <v>207</v>
      </c>
      <c r="AK264" s="11">
        <v>209</v>
      </c>
      <c r="AL264" s="11">
        <v>211</v>
      </c>
      <c r="AM264" s="11">
        <v>212</v>
      </c>
      <c r="AN264" s="11">
        <v>212</v>
      </c>
      <c r="AO264" s="11">
        <v>214</v>
      </c>
      <c r="AP264" s="11">
        <v>215</v>
      </c>
      <c r="AQ264" s="11">
        <v>218</v>
      </c>
      <c r="AR264" s="11">
        <v>221</v>
      </c>
      <c r="AS264" s="11">
        <v>222</v>
      </c>
      <c r="AT264" s="11">
        <v>225</v>
      </c>
      <c r="AU264" s="11">
        <v>225</v>
      </c>
      <c r="AV264" s="11">
        <v>227</v>
      </c>
      <c r="AW264" s="11">
        <v>230</v>
      </c>
      <c r="AX264" s="11">
        <v>233</v>
      </c>
      <c r="AY264" s="11">
        <v>237</v>
      </c>
      <c r="AZ264" s="11">
        <v>239</v>
      </c>
    </row>
    <row r="265" spans="1:52">
      <c r="A265" s="70" t="s">
        <v>121</v>
      </c>
      <c r="B265" s="10" t="s">
        <v>38</v>
      </c>
      <c r="C265" s="10">
        <v>87</v>
      </c>
      <c r="D265" s="10">
        <v>95</v>
      </c>
      <c r="E265" s="10">
        <v>101</v>
      </c>
      <c r="F265" s="10">
        <v>109</v>
      </c>
      <c r="G265" s="10">
        <v>118</v>
      </c>
      <c r="H265" s="10">
        <v>127</v>
      </c>
      <c r="I265" s="10">
        <v>134</v>
      </c>
      <c r="J265" s="10">
        <v>140</v>
      </c>
      <c r="K265" s="10">
        <v>147</v>
      </c>
      <c r="L265" s="10">
        <v>156</v>
      </c>
      <c r="M265" s="10">
        <v>165</v>
      </c>
      <c r="N265" s="10">
        <v>173</v>
      </c>
      <c r="O265" s="10">
        <v>180</v>
      </c>
      <c r="P265" s="10">
        <v>186</v>
      </c>
      <c r="Q265" s="10">
        <v>189</v>
      </c>
      <c r="R265" s="10">
        <v>191</v>
      </c>
      <c r="S265" s="10">
        <v>193</v>
      </c>
      <c r="T265" s="10">
        <v>195</v>
      </c>
      <c r="U265" s="10">
        <v>201</v>
      </c>
      <c r="V265" s="10">
        <v>201</v>
      </c>
      <c r="W265" s="10">
        <v>203</v>
      </c>
      <c r="X265" s="10">
        <v>204</v>
      </c>
      <c r="Y265" s="10">
        <v>205</v>
      </c>
      <c r="Z265" s="10">
        <v>207</v>
      </c>
      <c r="AA265" s="10">
        <v>208</v>
      </c>
      <c r="AB265" s="11">
        <v>210</v>
      </c>
      <c r="AC265" s="11">
        <v>212</v>
      </c>
      <c r="AD265" s="11">
        <v>215</v>
      </c>
      <c r="AE265" s="11">
        <v>218</v>
      </c>
      <c r="AF265" s="11">
        <v>220</v>
      </c>
      <c r="AG265" s="11">
        <v>223</v>
      </c>
      <c r="AH265" s="11">
        <v>226</v>
      </c>
      <c r="AI265" s="11">
        <v>228</v>
      </c>
      <c r="AJ265" s="11">
        <v>233</v>
      </c>
      <c r="AK265" s="11">
        <v>234</v>
      </c>
      <c r="AL265" s="11">
        <v>236</v>
      </c>
      <c r="AM265" s="11">
        <v>238</v>
      </c>
      <c r="AN265" s="11">
        <v>237</v>
      </c>
      <c r="AO265" s="11">
        <v>238</v>
      </c>
      <c r="AP265" s="11">
        <v>240</v>
      </c>
      <c r="AQ265" s="11">
        <v>241</v>
      </c>
      <c r="AR265" s="11">
        <v>243</v>
      </c>
      <c r="AS265" s="11">
        <v>244</v>
      </c>
      <c r="AT265" s="11">
        <v>245</v>
      </c>
      <c r="AU265" s="11">
        <v>245</v>
      </c>
      <c r="AV265" s="11">
        <v>247</v>
      </c>
      <c r="AW265" s="11">
        <v>248</v>
      </c>
      <c r="AX265" s="11">
        <v>249</v>
      </c>
      <c r="AY265" s="11">
        <v>250</v>
      </c>
      <c r="AZ265" s="11">
        <v>252</v>
      </c>
    </row>
    <row r="266" spans="1:52">
      <c r="A266" s="70" t="s">
        <v>122</v>
      </c>
      <c r="B266" s="10" t="s">
        <v>38</v>
      </c>
      <c r="C266" s="10">
        <v>87</v>
      </c>
      <c r="D266" s="10">
        <v>95</v>
      </c>
      <c r="E266" s="10">
        <v>101</v>
      </c>
      <c r="F266" s="10">
        <v>109</v>
      </c>
      <c r="G266" s="10">
        <v>119</v>
      </c>
      <c r="H266" s="10">
        <v>127</v>
      </c>
      <c r="I266" s="10">
        <v>134</v>
      </c>
      <c r="J266" s="10">
        <v>141</v>
      </c>
      <c r="K266" s="10">
        <v>149</v>
      </c>
      <c r="L266" s="10">
        <v>158</v>
      </c>
      <c r="M266" s="10">
        <v>166</v>
      </c>
      <c r="N266" s="10">
        <v>174</v>
      </c>
      <c r="O266" s="10">
        <v>181</v>
      </c>
      <c r="P266" s="10">
        <v>187</v>
      </c>
      <c r="Q266" s="10">
        <v>190</v>
      </c>
      <c r="R266" s="10">
        <v>192</v>
      </c>
      <c r="S266" s="10">
        <v>195</v>
      </c>
      <c r="T266" s="10">
        <v>197</v>
      </c>
      <c r="U266" s="10">
        <v>201</v>
      </c>
      <c r="V266" s="10">
        <v>202</v>
      </c>
      <c r="W266" s="10">
        <v>203</v>
      </c>
      <c r="X266" s="10">
        <v>204</v>
      </c>
      <c r="Y266" s="10">
        <v>206</v>
      </c>
      <c r="Z266" s="10">
        <v>207</v>
      </c>
      <c r="AA266" s="10">
        <v>208</v>
      </c>
      <c r="AB266" s="11">
        <v>210</v>
      </c>
      <c r="AC266" s="11">
        <v>212</v>
      </c>
      <c r="AD266" s="11">
        <v>214</v>
      </c>
      <c r="AE266" s="11">
        <v>218</v>
      </c>
      <c r="AF266" s="11">
        <v>220</v>
      </c>
      <c r="AG266" s="11">
        <v>223</v>
      </c>
      <c r="AH266" s="11">
        <v>226</v>
      </c>
      <c r="AI266" s="11">
        <v>228</v>
      </c>
      <c r="AJ266" s="11">
        <v>232</v>
      </c>
      <c r="AK266" s="11">
        <v>234</v>
      </c>
      <c r="AL266" s="11">
        <v>236</v>
      </c>
      <c r="AM266" s="11">
        <v>237</v>
      </c>
      <c r="AN266" s="11">
        <v>237</v>
      </c>
      <c r="AO266" s="11">
        <v>239</v>
      </c>
      <c r="AP266" s="11">
        <v>240</v>
      </c>
      <c r="AQ266" s="11">
        <v>242</v>
      </c>
      <c r="AR266" s="11">
        <v>244</v>
      </c>
      <c r="AS266" s="11">
        <v>244</v>
      </c>
      <c r="AT266" s="11">
        <v>246</v>
      </c>
      <c r="AU266" s="11">
        <v>246</v>
      </c>
      <c r="AV266" s="11">
        <v>247</v>
      </c>
      <c r="AW266" s="11">
        <v>248</v>
      </c>
      <c r="AX266" s="11">
        <v>249</v>
      </c>
      <c r="AY266" s="11">
        <v>250</v>
      </c>
      <c r="AZ266" s="11">
        <v>251</v>
      </c>
    </row>
    <row r="267" spans="1:52">
      <c r="A267" s="71" t="s">
        <v>145</v>
      </c>
      <c r="B267" s="10" t="s">
        <v>38</v>
      </c>
      <c r="C267" s="10">
        <v>87</v>
      </c>
      <c r="D267" s="10">
        <v>95</v>
      </c>
      <c r="E267" s="10">
        <v>101</v>
      </c>
      <c r="F267" s="10">
        <v>109</v>
      </c>
      <c r="G267" s="10">
        <v>117</v>
      </c>
      <c r="H267" s="10">
        <v>125</v>
      </c>
      <c r="I267" s="10">
        <v>131</v>
      </c>
      <c r="J267" s="10">
        <v>136</v>
      </c>
      <c r="K267" s="10">
        <v>140</v>
      </c>
      <c r="L267" s="10">
        <v>141</v>
      </c>
      <c r="M267" s="10">
        <v>144</v>
      </c>
      <c r="N267" s="10">
        <v>147</v>
      </c>
      <c r="O267" s="10">
        <v>150</v>
      </c>
      <c r="P267" s="10">
        <v>154</v>
      </c>
      <c r="Q267" s="10">
        <v>161</v>
      </c>
      <c r="R267" s="10">
        <v>172</v>
      </c>
      <c r="S267" s="10">
        <v>185</v>
      </c>
      <c r="T267" s="10">
        <v>195</v>
      </c>
      <c r="U267" s="10">
        <v>207</v>
      </c>
      <c r="V267" s="10">
        <v>213</v>
      </c>
      <c r="W267" s="10">
        <v>217</v>
      </c>
      <c r="X267" s="10">
        <v>219</v>
      </c>
      <c r="Y267" s="10">
        <v>220</v>
      </c>
      <c r="Z267" s="10">
        <v>221</v>
      </c>
      <c r="AA267" s="10">
        <v>222</v>
      </c>
      <c r="AB267" s="11">
        <v>223</v>
      </c>
      <c r="AC267" s="11">
        <v>225</v>
      </c>
      <c r="AD267" s="11">
        <v>228</v>
      </c>
      <c r="AE267" s="11">
        <v>231</v>
      </c>
      <c r="AF267" s="11">
        <v>233</v>
      </c>
      <c r="AG267" s="11">
        <v>236</v>
      </c>
      <c r="AH267" s="11">
        <v>238</v>
      </c>
      <c r="AI267" s="11">
        <v>241</v>
      </c>
      <c r="AJ267" s="11">
        <v>245</v>
      </c>
      <c r="AK267" s="11">
        <v>246</v>
      </c>
      <c r="AL267" s="11">
        <v>248</v>
      </c>
      <c r="AM267" s="11">
        <v>249</v>
      </c>
      <c r="AN267" s="11">
        <v>248</v>
      </c>
      <c r="AO267" s="11">
        <v>250</v>
      </c>
      <c r="AP267" s="11">
        <v>251</v>
      </c>
      <c r="AQ267" s="11">
        <v>252</v>
      </c>
      <c r="AR267" s="11">
        <v>254</v>
      </c>
      <c r="AS267" s="11">
        <v>255</v>
      </c>
      <c r="AT267" s="11">
        <v>257</v>
      </c>
      <c r="AU267" s="11">
        <v>256</v>
      </c>
      <c r="AV267" s="11">
        <v>257</v>
      </c>
      <c r="AW267" s="11">
        <v>258</v>
      </c>
      <c r="AX267" s="11">
        <v>258</v>
      </c>
      <c r="AY267" s="11">
        <v>259</v>
      </c>
      <c r="AZ267" s="11">
        <v>260</v>
      </c>
    </row>
    <row r="268" spans="1:52" s="47" customFormat="1">
      <c r="A268" s="70" t="s">
        <v>124</v>
      </c>
      <c r="B268" s="10" t="s">
        <v>38</v>
      </c>
      <c r="C268" s="10">
        <v>87</v>
      </c>
      <c r="D268" s="10">
        <v>95</v>
      </c>
      <c r="E268" s="10">
        <v>100</v>
      </c>
      <c r="F268" s="10">
        <v>108</v>
      </c>
      <c r="G268" s="10">
        <v>116</v>
      </c>
      <c r="H268" s="10">
        <v>123</v>
      </c>
      <c r="I268" s="10">
        <v>129</v>
      </c>
      <c r="J268" s="10">
        <v>134</v>
      </c>
      <c r="K268" s="10">
        <v>137</v>
      </c>
      <c r="L268" s="10">
        <v>138</v>
      </c>
      <c r="M268" s="10">
        <v>139</v>
      </c>
      <c r="N268" s="10">
        <v>141</v>
      </c>
      <c r="O268" s="10">
        <v>142</v>
      </c>
      <c r="P268" s="10">
        <v>143</v>
      </c>
      <c r="Q268" s="10">
        <v>144</v>
      </c>
      <c r="R268" s="10">
        <v>146</v>
      </c>
      <c r="S268" s="10">
        <v>150</v>
      </c>
      <c r="T268" s="10">
        <v>153</v>
      </c>
      <c r="U268" s="10">
        <v>161</v>
      </c>
      <c r="V268" s="10">
        <v>163</v>
      </c>
      <c r="W268" s="10">
        <v>166</v>
      </c>
      <c r="X268" s="10">
        <v>168</v>
      </c>
      <c r="Y268" s="10">
        <v>170</v>
      </c>
      <c r="Z268" s="10">
        <v>172</v>
      </c>
      <c r="AA268" s="10">
        <v>175</v>
      </c>
      <c r="AB268" s="11">
        <v>179</v>
      </c>
      <c r="AC268" s="11">
        <v>183</v>
      </c>
      <c r="AD268" s="11">
        <v>185</v>
      </c>
      <c r="AE268" s="11">
        <v>188</v>
      </c>
      <c r="AF268" s="11">
        <v>191</v>
      </c>
      <c r="AG268" s="11">
        <v>196</v>
      </c>
      <c r="AH268" s="11">
        <v>201</v>
      </c>
      <c r="AI268" s="11">
        <v>205</v>
      </c>
      <c r="AJ268" s="11">
        <v>207</v>
      </c>
      <c r="AK268" s="11">
        <v>209</v>
      </c>
      <c r="AL268" s="11">
        <v>211</v>
      </c>
      <c r="AM268" s="11">
        <v>213</v>
      </c>
      <c r="AN268" s="11">
        <v>213</v>
      </c>
      <c r="AO268" s="11">
        <v>215</v>
      </c>
      <c r="AP268" s="11">
        <v>217</v>
      </c>
      <c r="AQ268" s="11">
        <v>218</v>
      </c>
      <c r="AR268" s="11">
        <v>220</v>
      </c>
      <c r="AS268" s="11">
        <v>221</v>
      </c>
      <c r="AT268" s="11">
        <v>224</v>
      </c>
      <c r="AU268" s="11">
        <v>224</v>
      </c>
      <c r="AV268" s="11">
        <v>225</v>
      </c>
      <c r="AW268" s="11">
        <v>227</v>
      </c>
      <c r="AX268" s="11">
        <v>230</v>
      </c>
      <c r="AY268" s="11">
        <v>234</v>
      </c>
      <c r="AZ268" s="11">
        <v>237</v>
      </c>
    </row>
    <row r="269" spans="1:52">
      <c r="A269" s="70" t="s">
        <v>125</v>
      </c>
    </row>
    <row r="270" spans="1:52">
      <c r="B270" s="9" t="s">
        <v>102</v>
      </c>
      <c r="C270" s="23">
        <v>2013</v>
      </c>
      <c r="D270" s="23">
        <v>2014</v>
      </c>
      <c r="E270" s="23">
        <v>2015</v>
      </c>
      <c r="F270" s="23">
        <v>2016</v>
      </c>
      <c r="G270" s="23">
        <v>2017</v>
      </c>
      <c r="H270" s="23">
        <v>2018</v>
      </c>
      <c r="I270" s="23">
        <v>2019</v>
      </c>
      <c r="J270" s="23">
        <v>2020</v>
      </c>
      <c r="K270" s="23">
        <v>2021</v>
      </c>
      <c r="L270" s="23">
        <v>2022</v>
      </c>
      <c r="M270" s="23">
        <v>2023</v>
      </c>
      <c r="N270" s="23">
        <v>2024</v>
      </c>
      <c r="O270" s="23">
        <v>2025</v>
      </c>
      <c r="P270" s="23">
        <v>2026</v>
      </c>
      <c r="Q270" s="23">
        <v>2027</v>
      </c>
      <c r="R270" s="23">
        <v>2028</v>
      </c>
      <c r="S270" s="23">
        <v>2029</v>
      </c>
      <c r="T270" s="23">
        <v>2030</v>
      </c>
      <c r="U270" s="23">
        <v>2031</v>
      </c>
      <c r="V270" s="23">
        <v>2032</v>
      </c>
      <c r="W270" s="23">
        <v>2033</v>
      </c>
      <c r="X270" s="23">
        <v>2034</v>
      </c>
      <c r="Y270" s="23">
        <v>2035</v>
      </c>
      <c r="Z270" s="23">
        <v>2036</v>
      </c>
      <c r="AA270" s="23">
        <v>2037</v>
      </c>
      <c r="AB270" s="11">
        <v>2038</v>
      </c>
      <c r="AC270" s="11">
        <v>2039</v>
      </c>
      <c r="AD270" s="11">
        <v>2040</v>
      </c>
      <c r="AE270" s="11">
        <v>2041</v>
      </c>
      <c r="AF270" s="11">
        <v>2042</v>
      </c>
      <c r="AG270" s="11">
        <v>2043</v>
      </c>
      <c r="AH270" s="11">
        <v>2044</v>
      </c>
      <c r="AI270" s="11">
        <v>2045</v>
      </c>
      <c r="AJ270" s="11">
        <v>2046</v>
      </c>
      <c r="AK270" s="11">
        <v>2047</v>
      </c>
      <c r="AL270" s="11">
        <v>2048</v>
      </c>
      <c r="AM270" s="11">
        <v>2049</v>
      </c>
      <c r="AN270" s="11">
        <v>2050</v>
      </c>
      <c r="AO270" s="11">
        <v>2051</v>
      </c>
      <c r="AP270" s="11">
        <v>2052</v>
      </c>
      <c r="AQ270" s="11">
        <v>2053</v>
      </c>
      <c r="AR270" s="11">
        <v>2054</v>
      </c>
      <c r="AS270" s="11">
        <v>2055</v>
      </c>
      <c r="AT270" s="11">
        <v>2056</v>
      </c>
      <c r="AU270" s="11">
        <v>2057</v>
      </c>
      <c r="AV270" s="11">
        <v>2058</v>
      </c>
      <c r="AW270" s="11">
        <v>2059</v>
      </c>
      <c r="AX270" s="11">
        <v>2060</v>
      </c>
      <c r="AY270" s="11">
        <v>2061</v>
      </c>
      <c r="AZ270" s="11">
        <v>2062</v>
      </c>
    </row>
    <row r="271" spans="1:52">
      <c r="B271" s="10" t="s">
        <v>39</v>
      </c>
      <c r="C271" s="10">
        <v>9</v>
      </c>
      <c r="D271" s="10">
        <v>9</v>
      </c>
      <c r="E271" s="10">
        <v>8</v>
      </c>
      <c r="F271" s="10">
        <v>8</v>
      </c>
      <c r="G271" s="10">
        <v>8</v>
      </c>
      <c r="H271" s="10">
        <v>8</v>
      </c>
      <c r="I271" s="10">
        <v>8</v>
      </c>
      <c r="J271" s="10">
        <v>8</v>
      </c>
      <c r="K271" s="10">
        <v>8</v>
      </c>
      <c r="L271" s="10">
        <v>8</v>
      </c>
      <c r="M271" s="10">
        <v>8</v>
      </c>
      <c r="N271" s="10">
        <v>8</v>
      </c>
      <c r="O271" s="10">
        <v>8</v>
      </c>
      <c r="P271" s="10">
        <v>8</v>
      </c>
      <c r="Q271" s="10">
        <v>8</v>
      </c>
      <c r="R271" s="10">
        <v>8</v>
      </c>
      <c r="S271" s="10">
        <v>8</v>
      </c>
      <c r="T271" s="10">
        <v>8</v>
      </c>
      <c r="U271" s="10">
        <v>7</v>
      </c>
      <c r="V271" s="10">
        <v>7</v>
      </c>
      <c r="W271" s="10">
        <v>7</v>
      </c>
      <c r="X271" s="10">
        <v>7</v>
      </c>
      <c r="Y271" s="10">
        <v>7</v>
      </c>
      <c r="Z271" s="10">
        <v>7</v>
      </c>
      <c r="AA271" s="10">
        <v>7</v>
      </c>
      <c r="AB271" s="11">
        <v>7</v>
      </c>
      <c r="AC271" s="11">
        <v>7</v>
      </c>
      <c r="AD271" s="11">
        <v>7</v>
      </c>
      <c r="AE271" s="11">
        <v>7</v>
      </c>
      <c r="AF271" s="11">
        <v>7</v>
      </c>
      <c r="AG271" s="11">
        <v>7</v>
      </c>
      <c r="AH271" s="11">
        <v>7</v>
      </c>
      <c r="AI271" s="11">
        <v>6</v>
      </c>
      <c r="AJ271" s="11">
        <v>6</v>
      </c>
      <c r="AK271" s="11">
        <v>6</v>
      </c>
      <c r="AL271" s="11">
        <v>6</v>
      </c>
      <c r="AM271" s="11">
        <v>6</v>
      </c>
      <c r="AN271" s="11">
        <v>6</v>
      </c>
      <c r="AO271" s="11">
        <v>6</v>
      </c>
      <c r="AP271" s="11">
        <v>6</v>
      </c>
      <c r="AQ271" s="11">
        <v>6</v>
      </c>
      <c r="AR271" s="11">
        <v>6</v>
      </c>
      <c r="AS271" s="11">
        <v>6</v>
      </c>
      <c r="AT271" s="11">
        <v>6</v>
      </c>
      <c r="AU271" s="11">
        <v>6</v>
      </c>
      <c r="AV271" s="11">
        <v>6</v>
      </c>
      <c r="AW271" s="11">
        <v>6</v>
      </c>
      <c r="AX271" s="11">
        <v>6</v>
      </c>
      <c r="AY271" s="11">
        <v>6</v>
      </c>
      <c r="AZ271" s="11">
        <v>6</v>
      </c>
    </row>
    <row r="272" spans="1:52">
      <c r="A272" s="70" t="s">
        <v>88</v>
      </c>
      <c r="B272" s="47" t="s">
        <v>39</v>
      </c>
      <c r="C272" s="47">
        <v>9</v>
      </c>
      <c r="D272" s="47">
        <v>9</v>
      </c>
      <c r="E272" s="47">
        <v>8</v>
      </c>
      <c r="F272" s="47">
        <v>8</v>
      </c>
      <c r="G272" s="47">
        <v>8</v>
      </c>
      <c r="H272" s="47">
        <v>8</v>
      </c>
      <c r="I272" s="47">
        <v>8</v>
      </c>
      <c r="J272" s="47">
        <v>8</v>
      </c>
      <c r="K272" s="47">
        <v>8</v>
      </c>
      <c r="L272" s="47">
        <v>8</v>
      </c>
      <c r="M272" s="47">
        <v>8</v>
      </c>
      <c r="N272" s="47">
        <v>8</v>
      </c>
      <c r="O272" s="47">
        <v>8</v>
      </c>
      <c r="P272" s="47">
        <v>8</v>
      </c>
      <c r="Q272" s="47">
        <v>8</v>
      </c>
      <c r="R272" s="47">
        <v>8</v>
      </c>
      <c r="S272" s="47">
        <v>8</v>
      </c>
      <c r="T272" s="47">
        <v>8</v>
      </c>
      <c r="U272" s="47">
        <v>7</v>
      </c>
      <c r="V272" s="47">
        <v>7</v>
      </c>
      <c r="W272" s="47">
        <v>7</v>
      </c>
      <c r="X272" s="47">
        <v>7</v>
      </c>
      <c r="Y272" s="47">
        <v>7</v>
      </c>
      <c r="Z272" s="47">
        <v>7</v>
      </c>
      <c r="AA272" s="47">
        <v>7</v>
      </c>
      <c r="AB272" s="57">
        <v>7</v>
      </c>
      <c r="AC272" s="57">
        <v>7</v>
      </c>
      <c r="AD272" s="57">
        <v>7</v>
      </c>
      <c r="AE272" s="57">
        <v>7</v>
      </c>
      <c r="AF272" s="57">
        <v>7</v>
      </c>
      <c r="AG272" s="57">
        <v>7</v>
      </c>
      <c r="AH272" s="57">
        <v>7</v>
      </c>
      <c r="AI272" s="57">
        <v>6</v>
      </c>
      <c r="AJ272" s="57">
        <v>6</v>
      </c>
      <c r="AK272" s="57">
        <v>6</v>
      </c>
      <c r="AL272" s="57">
        <v>6</v>
      </c>
      <c r="AM272" s="57">
        <v>6</v>
      </c>
      <c r="AN272" s="57">
        <v>6</v>
      </c>
      <c r="AO272" s="57">
        <v>6</v>
      </c>
      <c r="AP272" s="57">
        <v>6</v>
      </c>
      <c r="AQ272" s="57">
        <v>6</v>
      </c>
      <c r="AR272" s="57">
        <v>6</v>
      </c>
      <c r="AS272" s="57">
        <v>6</v>
      </c>
      <c r="AT272" s="57">
        <v>6</v>
      </c>
      <c r="AU272" s="57">
        <v>6</v>
      </c>
      <c r="AV272" s="57">
        <v>6</v>
      </c>
      <c r="AW272" s="57">
        <v>6</v>
      </c>
      <c r="AX272" s="57">
        <v>6</v>
      </c>
      <c r="AY272" s="57">
        <v>6</v>
      </c>
      <c r="AZ272" s="57">
        <v>6</v>
      </c>
    </row>
    <row r="273" spans="1:52">
      <c r="A273" s="70" t="s">
        <v>119</v>
      </c>
      <c r="B273" s="10" t="s">
        <v>39</v>
      </c>
      <c r="C273" s="10">
        <v>9</v>
      </c>
      <c r="D273" s="10">
        <v>9</v>
      </c>
      <c r="E273" s="10">
        <v>8</v>
      </c>
      <c r="F273" s="10">
        <v>8</v>
      </c>
      <c r="G273" s="10">
        <v>8</v>
      </c>
      <c r="H273" s="10">
        <v>8</v>
      </c>
      <c r="I273" s="10">
        <v>8</v>
      </c>
      <c r="J273" s="10">
        <v>8</v>
      </c>
      <c r="K273" s="10">
        <v>8</v>
      </c>
      <c r="L273" s="10">
        <v>8</v>
      </c>
      <c r="M273" s="10">
        <v>8</v>
      </c>
      <c r="N273" s="10">
        <v>8</v>
      </c>
      <c r="O273" s="10">
        <v>8</v>
      </c>
      <c r="P273" s="10">
        <v>8</v>
      </c>
      <c r="Q273" s="10">
        <v>8</v>
      </c>
      <c r="R273" s="10">
        <v>8</v>
      </c>
      <c r="S273" s="10">
        <v>8</v>
      </c>
      <c r="T273" s="10">
        <v>8</v>
      </c>
      <c r="U273" s="10">
        <v>7</v>
      </c>
      <c r="V273" s="10">
        <v>7</v>
      </c>
      <c r="W273" s="10">
        <v>7</v>
      </c>
      <c r="X273" s="10">
        <v>7</v>
      </c>
      <c r="Y273" s="10">
        <v>7</v>
      </c>
      <c r="Z273" s="10">
        <v>7</v>
      </c>
      <c r="AA273" s="10">
        <v>7</v>
      </c>
      <c r="AB273" s="11">
        <v>7</v>
      </c>
      <c r="AC273" s="11">
        <v>7</v>
      </c>
      <c r="AD273" s="11">
        <v>7</v>
      </c>
      <c r="AE273" s="11">
        <v>7</v>
      </c>
      <c r="AF273" s="11">
        <v>7</v>
      </c>
      <c r="AG273" s="11">
        <v>7</v>
      </c>
      <c r="AH273" s="11">
        <v>7</v>
      </c>
      <c r="AI273" s="11">
        <v>6</v>
      </c>
      <c r="AJ273" s="11">
        <v>6</v>
      </c>
      <c r="AK273" s="11">
        <v>6</v>
      </c>
      <c r="AL273" s="11">
        <v>6</v>
      </c>
      <c r="AM273" s="11">
        <v>6</v>
      </c>
      <c r="AN273" s="11">
        <v>6</v>
      </c>
      <c r="AO273" s="11">
        <v>6</v>
      </c>
      <c r="AP273" s="11">
        <v>6</v>
      </c>
      <c r="AQ273" s="11">
        <v>6</v>
      </c>
      <c r="AR273" s="11">
        <v>6</v>
      </c>
      <c r="AS273" s="11">
        <v>6</v>
      </c>
      <c r="AT273" s="11">
        <v>6</v>
      </c>
      <c r="AU273" s="11">
        <v>6</v>
      </c>
      <c r="AV273" s="11">
        <v>6</v>
      </c>
      <c r="AW273" s="11">
        <v>6</v>
      </c>
      <c r="AX273" s="11">
        <v>6</v>
      </c>
      <c r="AY273" s="11">
        <v>6</v>
      </c>
      <c r="AZ273" s="11">
        <v>6</v>
      </c>
    </row>
    <row r="274" spans="1:52">
      <c r="A274" s="70" t="s">
        <v>120</v>
      </c>
      <c r="B274" s="10" t="s">
        <v>39</v>
      </c>
      <c r="C274" s="10">
        <v>9</v>
      </c>
      <c r="D274" s="10">
        <v>9</v>
      </c>
      <c r="E274" s="10">
        <v>8</v>
      </c>
      <c r="F274" s="10">
        <v>8</v>
      </c>
      <c r="G274" s="10">
        <v>8</v>
      </c>
      <c r="H274" s="10">
        <v>8</v>
      </c>
      <c r="I274" s="10">
        <v>8</v>
      </c>
      <c r="J274" s="10">
        <v>8</v>
      </c>
      <c r="K274" s="10">
        <v>8</v>
      </c>
      <c r="L274" s="10">
        <v>8</v>
      </c>
      <c r="M274" s="10">
        <v>8</v>
      </c>
      <c r="N274" s="10">
        <v>8</v>
      </c>
      <c r="O274" s="10">
        <v>8</v>
      </c>
      <c r="P274" s="10">
        <v>8</v>
      </c>
      <c r="Q274" s="10">
        <v>8</v>
      </c>
      <c r="R274" s="10">
        <v>8</v>
      </c>
      <c r="S274" s="10">
        <v>8</v>
      </c>
      <c r="T274" s="10">
        <v>8</v>
      </c>
      <c r="U274" s="10">
        <v>7</v>
      </c>
      <c r="V274" s="10">
        <v>7</v>
      </c>
      <c r="W274" s="10">
        <v>7</v>
      </c>
      <c r="X274" s="10">
        <v>7</v>
      </c>
      <c r="Y274" s="10">
        <v>7</v>
      </c>
      <c r="Z274" s="10">
        <v>7</v>
      </c>
      <c r="AA274" s="10">
        <v>7</v>
      </c>
      <c r="AB274" s="11">
        <v>7</v>
      </c>
      <c r="AC274" s="11">
        <v>7</v>
      </c>
      <c r="AD274" s="11">
        <v>7</v>
      </c>
      <c r="AE274" s="11">
        <v>7</v>
      </c>
      <c r="AF274" s="11">
        <v>7</v>
      </c>
      <c r="AG274" s="11">
        <v>7</v>
      </c>
      <c r="AH274" s="11">
        <v>7</v>
      </c>
      <c r="AI274" s="11">
        <v>6</v>
      </c>
      <c r="AJ274" s="11">
        <v>6</v>
      </c>
      <c r="AK274" s="11">
        <v>6</v>
      </c>
      <c r="AL274" s="11">
        <v>6</v>
      </c>
      <c r="AM274" s="11">
        <v>6</v>
      </c>
      <c r="AN274" s="11">
        <v>6</v>
      </c>
      <c r="AO274" s="11">
        <v>6</v>
      </c>
      <c r="AP274" s="11">
        <v>6</v>
      </c>
      <c r="AQ274" s="11">
        <v>6</v>
      </c>
      <c r="AR274" s="11">
        <v>6</v>
      </c>
      <c r="AS274" s="11">
        <v>6</v>
      </c>
      <c r="AT274" s="11">
        <v>6</v>
      </c>
      <c r="AU274" s="11">
        <v>6</v>
      </c>
      <c r="AV274" s="11">
        <v>6</v>
      </c>
      <c r="AW274" s="11">
        <v>6</v>
      </c>
      <c r="AX274" s="11">
        <v>6</v>
      </c>
      <c r="AY274" s="11">
        <v>6</v>
      </c>
      <c r="AZ274" s="11">
        <v>6</v>
      </c>
    </row>
    <row r="275" spans="1:52">
      <c r="A275" s="70" t="s">
        <v>121</v>
      </c>
      <c r="B275" s="10" t="s">
        <v>39</v>
      </c>
      <c r="C275" s="10">
        <v>9</v>
      </c>
      <c r="D275" s="10">
        <v>9</v>
      </c>
      <c r="E275" s="10">
        <v>8</v>
      </c>
      <c r="F275" s="10">
        <v>8</v>
      </c>
      <c r="G275" s="10">
        <v>8</v>
      </c>
      <c r="H275" s="10">
        <v>8</v>
      </c>
      <c r="I275" s="10">
        <v>8</v>
      </c>
      <c r="J275" s="10">
        <v>8</v>
      </c>
      <c r="K275" s="10">
        <v>8</v>
      </c>
      <c r="L275" s="10">
        <v>8</v>
      </c>
      <c r="M275" s="10">
        <v>8</v>
      </c>
      <c r="N275" s="10">
        <v>8</v>
      </c>
      <c r="O275" s="10">
        <v>8</v>
      </c>
      <c r="P275" s="10">
        <v>8</v>
      </c>
      <c r="Q275" s="10">
        <v>8</v>
      </c>
      <c r="R275" s="10">
        <v>8</v>
      </c>
      <c r="S275" s="10">
        <v>8</v>
      </c>
      <c r="T275" s="10">
        <v>8</v>
      </c>
      <c r="U275" s="10">
        <v>7</v>
      </c>
      <c r="V275" s="10">
        <v>7</v>
      </c>
      <c r="W275" s="10">
        <v>7</v>
      </c>
      <c r="X275" s="10">
        <v>7</v>
      </c>
      <c r="Y275" s="10">
        <v>7</v>
      </c>
      <c r="Z275" s="10">
        <v>7</v>
      </c>
      <c r="AA275" s="10">
        <v>7</v>
      </c>
      <c r="AB275" s="11">
        <v>7</v>
      </c>
      <c r="AC275" s="11">
        <v>7</v>
      </c>
      <c r="AD275" s="11">
        <v>7</v>
      </c>
      <c r="AE275" s="11">
        <v>7</v>
      </c>
      <c r="AF275" s="11">
        <v>7</v>
      </c>
      <c r="AG275" s="11">
        <v>7</v>
      </c>
      <c r="AH275" s="11">
        <v>7</v>
      </c>
      <c r="AI275" s="11">
        <v>6</v>
      </c>
      <c r="AJ275" s="11">
        <v>6</v>
      </c>
      <c r="AK275" s="11">
        <v>6</v>
      </c>
      <c r="AL275" s="11">
        <v>6</v>
      </c>
      <c r="AM275" s="11">
        <v>6</v>
      </c>
      <c r="AN275" s="11">
        <v>6</v>
      </c>
      <c r="AO275" s="11">
        <v>6</v>
      </c>
      <c r="AP275" s="11">
        <v>6</v>
      </c>
      <c r="AQ275" s="11">
        <v>6</v>
      </c>
      <c r="AR275" s="11">
        <v>6</v>
      </c>
      <c r="AS275" s="11">
        <v>6</v>
      </c>
      <c r="AT275" s="11">
        <v>6</v>
      </c>
      <c r="AU275" s="11">
        <v>6</v>
      </c>
      <c r="AV275" s="11">
        <v>6</v>
      </c>
      <c r="AW275" s="11">
        <v>6</v>
      </c>
      <c r="AX275" s="11">
        <v>6</v>
      </c>
      <c r="AY275" s="11">
        <v>6</v>
      </c>
      <c r="AZ275" s="11">
        <v>6</v>
      </c>
    </row>
    <row r="276" spans="1:52">
      <c r="A276" s="70" t="s">
        <v>122</v>
      </c>
      <c r="B276" s="10" t="s">
        <v>39</v>
      </c>
      <c r="C276" s="10">
        <v>9</v>
      </c>
      <c r="D276" s="10">
        <v>9</v>
      </c>
      <c r="E276" s="10">
        <v>8</v>
      </c>
      <c r="F276" s="10">
        <v>8</v>
      </c>
      <c r="G276" s="10">
        <v>8</v>
      </c>
      <c r="H276" s="10">
        <v>8</v>
      </c>
      <c r="I276" s="10">
        <v>8</v>
      </c>
      <c r="J276" s="10">
        <v>8</v>
      </c>
      <c r="K276" s="10">
        <v>8</v>
      </c>
      <c r="L276" s="10">
        <v>8</v>
      </c>
      <c r="M276" s="10">
        <v>8</v>
      </c>
      <c r="N276" s="10">
        <v>8</v>
      </c>
      <c r="O276" s="10">
        <v>8</v>
      </c>
      <c r="P276" s="10">
        <v>8</v>
      </c>
      <c r="Q276" s="10">
        <v>8</v>
      </c>
      <c r="R276" s="10">
        <v>8</v>
      </c>
      <c r="S276" s="10">
        <v>8</v>
      </c>
      <c r="T276" s="10">
        <v>8</v>
      </c>
      <c r="U276" s="10">
        <v>7</v>
      </c>
      <c r="V276" s="10">
        <v>7</v>
      </c>
      <c r="W276" s="10">
        <v>7</v>
      </c>
      <c r="X276" s="10">
        <v>7</v>
      </c>
      <c r="Y276" s="10">
        <v>7</v>
      </c>
      <c r="Z276" s="10">
        <v>7</v>
      </c>
      <c r="AA276" s="10">
        <v>7</v>
      </c>
      <c r="AB276" s="11">
        <v>7</v>
      </c>
      <c r="AC276" s="11">
        <v>7</v>
      </c>
      <c r="AD276" s="11">
        <v>7</v>
      </c>
      <c r="AE276" s="11">
        <v>7</v>
      </c>
      <c r="AF276" s="11">
        <v>7</v>
      </c>
      <c r="AG276" s="11">
        <v>7</v>
      </c>
      <c r="AH276" s="11">
        <v>7</v>
      </c>
      <c r="AI276" s="11">
        <v>6</v>
      </c>
      <c r="AJ276" s="11">
        <v>6</v>
      </c>
      <c r="AK276" s="11">
        <v>6</v>
      </c>
      <c r="AL276" s="11">
        <v>6</v>
      </c>
      <c r="AM276" s="11">
        <v>6</v>
      </c>
      <c r="AN276" s="11">
        <v>6</v>
      </c>
      <c r="AO276" s="11">
        <v>6</v>
      </c>
      <c r="AP276" s="11">
        <v>6</v>
      </c>
      <c r="AQ276" s="11">
        <v>6</v>
      </c>
      <c r="AR276" s="11">
        <v>6</v>
      </c>
      <c r="AS276" s="11">
        <v>6</v>
      </c>
      <c r="AT276" s="11">
        <v>6</v>
      </c>
      <c r="AU276" s="11">
        <v>6</v>
      </c>
      <c r="AV276" s="11">
        <v>6</v>
      </c>
      <c r="AW276" s="11">
        <v>6</v>
      </c>
      <c r="AX276" s="11">
        <v>6</v>
      </c>
      <c r="AY276" s="11">
        <v>6</v>
      </c>
      <c r="AZ276" s="11">
        <v>6</v>
      </c>
    </row>
    <row r="277" spans="1:52">
      <c r="A277" s="71" t="s">
        <v>145</v>
      </c>
      <c r="B277" s="10" t="s">
        <v>39</v>
      </c>
      <c r="C277" s="10">
        <v>9</v>
      </c>
      <c r="D277" s="10">
        <v>9</v>
      </c>
      <c r="E277" s="10">
        <v>8</v>
      </c>
      <c r="F277" s="10">
        <v>8</v>
      </c>
      <c r="G277" s="10">
        <v>8</v>
      </c>
      <c r="H277" s="10">
        <v>8</v>
      </c>
      <c r="I277" s="10">
        <v>8</v>
      </c>
      <c r="J277" s="10">
        <v>8</v>
      </c>
      <c r="K277" s="10">
        <v>8</v>
      </c>
      <c r="L277" s="10">
        <v>8</v>
      </c>
      <c r="M277" s="10">
        <v>8</v>
      </c>
      <c r="N277" s="10">
        <v>8</v>
      </c>
      <c r="O277" s="10">
        <v>8</v>
      </c>
      <c r="P277" s="10">
        <v>8</v>
      </c>
      <c r="Q277" s="10">
        <v>8</v>
      </c>
      <c r="R277" s="10">
        <v>8</v>
      </c>
      <c r="S277" s="10">
        <v>8</v>
      </c>
      <c r="T277" s="10">
        <v>8</v>
      </c>
      <c r="U277" s="10">
        <v>7</v>
      </c>
      <c r="V277" s="10">
        <v>7</v>
      </c>
      <c r="W277" s="10">
        <v>7</v>
      </c>
      <c r="X277" s="10">
        <v>7</v>
      </c>
      <c r="Y277" s="10">
        <v>7</v>
      </c>
      <c r="Z277" s="10">
        <v>7</v>
      </c>
      <c r="AA277" s="10">
        <v>7</v>
      </c>
      <c r="AB277" s="11">
        <v>7</v>
      </c>
      <c r="AC277" s="11">
        <v>7</v>
      </c>
      <c r="AD277" s="11">
        <v>7</v>
      </c>
      <c r="AE277" s="11">
        <v>7</v>
      </c>
      <c r="AF277" s="11">
        <v>7</v>
      </c>
      <c r="AG277" s="11">
        <v>7</v>
      </c>
      <c r="AH277" s="11">
        <v>7</v>
      </c>
      <c r="AI277" s="11">
        <v>6</v>
      </c>
      <c r="AJ277" s="11">
        <v>6</v>
      </c>
      <c r="AK277" s="11">
        <v>6</v>
      </c>
      <c r="AL277" s="11">
        <v>6</v>
      </c>
      <c r="AM277" s="11">
        <v>6</v>
      </c>
      <c r="AN277" s="11">
        <v>6</v>
      </c>
      <c r="AO277" s="11">
        <v>6</v>
      </c>
      <c r="AP277" s="11">
        <v>6</v>
      </c>
      <c r="AQ277" s="11">
        <v>6</v>
      </c>
      <c r="AR277" s="11">
        <v>6</v>
      </c>
      <c r="AS277" s="11">
        <v>6</v>
      </c>
      <c r="AT277" s="11">
        <v>6</v>
      </c>
      <c r="AU277" s="11">
        <v>6</v>
      </c>
      <c r="AV277" s="11">
        <v>6</v>
      </c>
      <c r="AW277" s="11">
        <v>6</v>
      </c>
      <c r="AX277" s="11">
        <v>6</v>
      </c>
      <c r="AY277" s="11">
        <v>6</v>
      </c>
      <c r="AZ277" s="11">
        <v>6</v>
      </c>
    </row>
    <row r="278" spans="1:52" s="47" customFormat="1">
      <c r="A278" s="70" t="s">
        <v>124</v>
      </c>
      <c r="B278" s="10" t="s">
        <v>39</v>
      </c>
      <c r="C278" s="10">
        <v>9</v>
      </c>
      <c r="D278" s="10">
        <v>9</v>
      </c>
      <c r="E278" s="10">
        <v>8</v>
      </c>
      <c r="F278" s="10">
        <v>8</v>
      </c>
      <c r="G278" s="10">
        <v>8</v>
      </c>
      <c r="H278" s="10">
        <v>8</v>
      </c>
      <c r="I278" s="10">
        <v>8</v>
      </c>
      <c r="J278" s="10">
        <v>8</v>
      </c>
      <c r="K278" s="10">
        <v>8</v>
      </c>
      <c r="L278" s="10">
        <v>8</v>
      </c>
      <c r="M278" s="10">
        <v>8</v>
      </c>
      <c r="N278" s="10">
        <v>8</v>
      </c>
      <c r="O278" s="10">
        <v>8</v>
      </c>
      <c r="P278" s="10">
        <v>8</v>
      </c>
      <c r="Q278" s="10">
        <v>8</v>
      </c>
      <c r="R278" s="10">
        <v>8</v>
      </c>
      <c r="S278" s="10">
        <v>8</v>
      </c>
      <c r="T278" s="10">
        <v>8</v>
      </c>
      <c r="U278" s="10">
        <v>7</v>
      </c>
      <c r="V278" s="10">
        <v>7</v>
      </c>
      <c r="W278" s="10">
        <v>7</v>
      </c>
      <c r="X278" s="10">
        <v>7</v>
      </c>
      <c r="Y278" s="10">
        <v>7</v>
      </c>
      <c r="Z278" s="10">
        <v>7</v>
      </c>
      <c r="AA278" s="10">
        <v>7</v>
      </c>
      <c r="AB278" s="11">
        <v>7</v>
      </c>
      <c r="AC278" s="11">
        <v>7</v>
      </c>
      <c r="AD278" s="11">
        <v>7</v>
      </c>
      <c r="AE278" s="11">
        <v>7</v>
      </c>
      <c r="AF278" s="11">
        <v>7</v>
      </c>
      <c r="AG278" s="11">
        <v>7</v>
      </c>
      <c r="AH278" s="11">
        <v>7</v>
      </c>
      <c r="AI278" s="11">
        <v>6</v>
      </c>
      <c r="AJ278" s="11">
        <v>6</v>
      </c>
      <c r="AK278" s="11">
        <v>6</v>
      </c>
      <c r="AL278" s="11">
        <v>6</v>
      </c>
      <c r="AM278" s="11">
        <v>6</v>
      </c>
      <c r="AN278" s="11">
        <v>6</v>
      </c>
      <c r="AO278" s="11">
        <v>6</v>
      </c>
      <c r="AP278" s="11">
        <v>6</v>
      </c>
      <c r="AQ278" s="11">
        <v>6</v>
      </c>
      <c r="AR278" s="11">
        <v>6</v>
      </c>
      <c r="AS278" s="11">
        <v>6</v>
      </c>
      <c r="AT278" s="11">
        <v>6</v>
      </c>
      <c r="AU278" s="11">
        <v>6</v>
      </c>
      <c r="AV278" s="11">
        <v>6</v>
      </c>
      <c r="AW278" s="11">
        <v>6</v>
      </c>
      <c r="AX278" s="11">
        <v>6</v>
      </c>
      <c r="AY278" s="11">
        <v>6</v>
      </c>
      <c r="AZ278" s="11">
        <v>6</v>
      </c>
    </row>
    <row r="279" spans="1:52" s="47" customFormat="1">
      <c r="A279" s="70" t="s">
        <v>125</v>
      </c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</row>
    <row r="280" spans="1:52">
      <c r="A280" s="70"/>
      <c r="B280" s="9" t="s">
        <v>102</v>
      </c>
      <c r="C280" s="131">
        <v>2013</v>
      </c>
      <c r="D280" s="131">
        <v>2014</v>
      </c>
      <c r="E280" s="131">
        <v>2015</v>
      </c>
      <c r="F280" s="131">
        <v>2016</v>
      </c>
      <c r="G280" s="131">
        <v>2017</v>
      </c>
      <c r="H280" s="131">
        <v>2018</v>
      </c>
      <c r="I280" s="131">
        <v>2019</v>
      </c>
      <c r="J280" s="131">
        <v>2020</v>
      </c>
      <c r="K280" s="131">
        <v>2021</v>
      </c>
      <c r="L280" s="131">
        <v>2022</v>
      </c>
      <c r="M280" s="131">
        <v>2023</v>
      </c>
      <c r="N280" s="131">
        <v>2024</v>
      </c>
      <c r="O280" s="131">
        <v>2025</v>
      </c>
      <c r="P280" s="131">
        <v>2026</v>
      </c>
      <c r="Q280" s="131">
        <v>2027</v>
      </c>
      <c r="R280" s="131">
        <v>2028</v>
      </c>
      <c r="S280" s="131">
        <v>2029</v>
      </c>
      <c r="T280" s="131">
        <v>2030</v>
      </c>
      <c r="U280" s="131">
        <v>2031</v>
      </c>
      <c r="V280" s="131">
        <v>2032</v>
      </c>
      <c r="W280" s="131">
        <v>2033</v>
      </c>
      <c r="X280" s="131">
        <v>2034</v>
      </c>
      <c r="Y280" s="131">
        <v>2035</v>
      </c>
      <c r="Z280" s="131">
        <v>2036</v>
      </c>
      <c r="AA280" s="131">
        <v>2037</v>
      </c>
      <c r="AB280" s="69">
        <v>2038</v>
      </c>
      <c r="AC280" s="69">
        <v>2039</v>
      </c>
      <c r="AD280" s="69">
        <v>2040</v>
      </c>
      <c r="AE280" s="69">
        <v>2041</v>
      </c>
      <c r="AF280" s="69">
        <v>2042</v>
      </c>
      <c r="AG280" s="69">
        <v>2043</v>
      </c>
      <c r="AH280" s="69">
        <v>2044</v>
      </c>
      <c r="AI280" s="69">
        <v>2045</v>
      </c>
      <c r="AJ280" s="69">
        <v>2046</v>
      </c>
      <c r="AK280" s="69">
        <v>2047</v>
      </c>
      <c r="AL280" s="69">
        <v>2048</v>
      </c>
      <c r="AM280" s="69">
        <v>2049</v>
      </c>
      <c r="AN280" s="69">
        <v>2050</v>
      </c>
      <c r="AO280" s="69">
        <v>2051</v>
      </c>
      <c r="AP280" s="69">
        <v>2052</v>
      </c>
      <c r="AQ280" s="69">
        <v>2053</v>
      </c>
      <c r="AR280" s="69">
        <v>2054</v>
      </c>
      <c r="AS280" s="69">
        <v>2055</v>
      </c>
      <c r="AT280" s="69">
        <v>2056</v>
      </c>
      <c r="AU280" s="69">
        <v>2057</v>
      </c>
      <c r="AV280" s="69">
        <v>2058</v>
      </c>
      <c r="AW280" s="69">
        <v>2059</v>
      </c>
      <c r="AX280" s="69">
        <v>2060</v>
      </c>
      <c r="AY280" s="69">
        <v>2061</v>
      </c>
      <c r="AZ280" s="69">
        <v>2062</v>
      </c>
    </row>
    <row r="281" spans="1:52">
      <c r="B281" s="9" t="s">
        <v>40</v>
      </c>
      <c r="C281" s="131">
        <v>1662</v>
      </c>
      <c r="D281" s="131">
        <v>1728</v>
      </c>
      <c r="E281" s="131">
        <v>1907</v>
      </c>
      <c r="F281" s="131">
        <v>2030</v>
      </c>
      <c r="G281" s="131">
        <v>2135</v>
      </c>
      <c r="H281" s="131">
        <v>2267</v>
      </c>
      <c r="I281" s="131">
        <v>2442</v>
      </c>
      <c r="J281" s="131">
        <v>2445</v>
      </c>
      <c r="K281" s="131">
        <v>2465</v>
      </c>
      <c r="L281" s="131">
        <v>2491</v>
      </c>
      <c r="M281" s="131">
        <v>2555</v>
      </c>
      <c r="N281" s="131">
        <v>2608</v>
      </c>
      <c r="O281" s="131">
        <v>2646</v>
      </c>
      <c r="P281" s="131">
        <v>2674</v>
      </c>
      <c r="Q281" s="131">
        <v>2685</v>
      </c>
      <c r="R281" s="131">
        <v>2707</v>
      </c>
      <c r="S281" s="131">
        <v>2759</v>
      </c>
      <c r="T281" s="131">
        <v>2788</v>
      </c>
      <c r="U281" s="131">
        <v>2859</v>
      </c>
      <c r="V281" s="131">
        <v>2970</v>
      </c>
      <c r="W281" s="131">
        <v>2938</v>
      </c>
      <c r="X281" s="131">
        <v>2991</v>
      </c>
      <c r="Y281" s="131">
        <v>3161</v>
      </c>
      <c r="Z281" s="131">
        <v>3226</v>
      </c>
      <c r="AA281" s="131">
        <v>3274</v>
      </c>
      <c r="AB281" s="69">
        <v>3472</v>
      </c>
      <c r="AC281" s="69">
        <v>3553</v>
      </c>
      <c r="AD281" s="69">
        <v>3615</v>
      </c>
      <c r="AE281" s="69">
        <v>3839</v>
      </c>
      <c r="AF281" s="69">
        <v>3965</v>
      </c>
      <c r="AG281" s="69">
        <v>4122</v>
      </c>
      <c r="AH281" s="69">
        <v>4192</v>
      </c>
      <c r="AI281" s="69">
        <v>4404</v>
      </c>
      <c r="AJ281" s="69">
        <v>4569</v>
      </c>
      <c r="AK281" s="69">
        <v>4718</v>
      </c>
      <c r="AL281" s="69">
        <v>4816</v>
      </c>
      <c r="AM281" s="69">
        <v>4845</v>
      </c>
      <c r="AN281" s="69">
        <v>4901</v>
      </c>
      <c r="AO281" s="69">
        <v>5035</v>
      </c>
      <c r="AP281" s="69">
        <v>5111</v>
      </c>
      <c r="AQ281" s="69">
        <v>5204</v>
      </c>
      <c r="AR281" s="69">
        <v>5343</v>
      </c>
      <c r="AS281" s="69">
        <v>5412</v>
      </c>
      <c r="AT281" s="69">
        <v>5497</v>
      </c>
      <c r="AU281" s="69">
        <v>5578</v>
      </c>
      <c r="AV281" s="69">
        <v>5629</v>
      </c>
      <c r="AW281" s="69">
        <v>5724</v>
      </c>
      <c r="AX281" s="69">
        <v>5814</v>
      </c>
      <c r="AY281" s="69">
        <v>5905</v>
      </c>
      <c r="AZ281" s="69">
        <v>6053</v>
      </c>
    </row>
    <row r="282" spans="1:52">
      <c r="A282" s="70" t="s">
        <v>88</v>
      </c>
      <c r="B282" s="47" t="s">
        <v>40</v>
      </c>
      <c r="C282" s="131">
        <v>1663</v>
      </c>
      <c r="D282" s="131">
        <v>1729</v>
      </c>
      <c r="E282" s="131">
        <v>1803</v>
      </c>
      <c r="F282" s="131">
        <v>1891</v>
      </c>
      <c r="G282" s="131">
        <v>1989</v>
      </c>
      <c r="H282" s="131">
        <v>2140</v>
      </c>
      <c r="I282" s="131">
        <v>2316</v>
      </c>
      <c r="J282" s="131">
        <v>2321</v>
      </c>
      <c r="K282" s="131">
        <v>2345</v>
      </c>
      <c r="L282" s="131">
        <v>2374</v>
      </c>
      <c r="M282" s="131">
        <v>2432</v>
      </c>
      <c r="N282" s="131">
        <v>2771</v>
      </c>
      <c r="O282" s="131">
        <v>2935</v>
      </c>
      <c r="P282" s="131">
        <v>2940</v>
      </c>
      <c r="Q282" s="131">
        <v>2944</v>
      </c>
      <c r="R282" s="131">
        <v>2952</v>
      </c>
      <c r="S282" s="131">
        <v>2955</v>
      </c>
      <c r="T282" s="131">
        <v>2992</v>
      </c>
      <c r="U282" s="131">
        <v>3084</v>
      </c>
      <c r="V282" s="131">
        <v>3085</v>
      </c>
      <c r="W282" s="131">
        <v>3110</v>
      </c>
      <c r="X282" s="131">
        <v>3156</v>
      </c>
      <c r="Y282" s="131">
        <v>3403</v>
      </c>
      <c r="Z282" s="131">
        <v>3469</v>
      </c>
      <c r="AA282" s="131">
        <v>3525</v>
      </c>
      <c r="AB282" s="69">
        <v>3571</v>
      </c>
      <c r="AC282" s="69">
        <v>3763</v>
      </c>
      <c r="AD282" s="69">
        <v>3849</v>
      </c>
      <c r="AE282" s="69">
        <v>3930</v>
      </c>
      <c r="AF282" s="69">
        <v>4153</v>
      </c>
      <c r="AG282" s="69">
        <v>4316</v>
      </c>
      <c r="AH282" s="69">
        <v>4397</v>
      </c>
      <c r="AI282" s="69">
        <v>4434</v>
      </c>
      <c r="AJ282" s="69">
        <v>4700</v>
      </c>
      <c r="AK282" s="69">
        <v>4845</v>
      </c>
      <c r="AL282" s="69">
        <v>4903</v>
      </c>
      <c r="AM282" s="69">
        <v>4933</v>
      </c>
      <c r="AN282" s="69">
        <v>4986</v>
      </c>
      <c r="AO282" s="69">
        <v>5113</v>
      </c>
      <c r="AP282" s="69">
        <v>5178</v>
      </c>
      <c r="AQ282" s="69">
        <v>5206</v>
      </c>
      <c r="AR282" s="69">
        <v>5283</v>
      </c>
      <c r="AS282" s="69">
        <v>5327</v>
      </c>
      <c r="AT282" s="69">
        <v>5381</v>
      </c>
      <c r="AU282" s="69">
        <v>5434</v>
      </c>
      <c r="AV282" s="69">
        <v>5480</v>
      </c>
      <c r="AW282" s="69">
        <v>5538</v>
      </c>
      <c r="AX282" s="69">
        <v>5639</v>
      </c>
      <c r="AY282" s="69">
        <v>5718</v>
      </c>
      <c r="AZ282" s="69">
        <v>5781</v>
      </c>
    </row>
    <row r="283" spans="1:52">
      <c r="A283" s="70" t="s">
        <v>119</v>
      </c>
      <c r="B283" s="9" t="s">
        <v>40</v>
      </c>
      <c r="C283" s="131">
        <v>1662</v>
      </c>
      <c r="D283" s="131">
        <v>1729</v>
      </c>
      <c r="E283" s="131">
        <v>1883</v>
      </c>
      <c r="F283" s="131">
        <v>1988</v>
      </c>
      <c r="G283" s="131">
        <v>2089</v>
      </c>
      <c r="H283" s="131">
        <v>2218</v>
      </c>
      <c r="I283" s="131">
        <v>2399</v>
      </c>
      <c r="J283" s="131">
        <v>2402</v>
      </c>
      <c r="K283" s="131">
        <v>2414</v>
      </c>
      <c r="L283" s="131">
        <v>2448</v>
      </c>
      <c r="M283" s="131">
        <v>2515</v>
      </c>
      <c r="N283" s="131">
        <v>2572</v>
      </c>
      <c r="O283" s="131">
        <v>2609</v>
      </c>
      <c r="P283" s="131">
        <v>2599</v>
      </c>
      <c r="Q283" s="131">
        <v>2738</v>
      </c>
      <c r="R283" s="131">
        <v>3067</v>
      </c>
      <c r="S283" s="131">
        <v>3298</v>
      </c>
      <c r="T283" s="131">
        <v>3307</v>
      </c>
      <c r="U283" s="131">
        <v>3372</v>
      </c>
      <c r="V283" s="131">
        <v>3357</v>
      </c>
      <c r="W283" s="131">
        <v>3296</v>
      </c>
      <c r="X283" s="131">
        <v>3325</v>
      </c>
      <c r="Y283" s="131">
        <v>3407</v>
      </c>
      <c r="Z283" s="131">
        <v>3448</v>
      </c>
      <c r="AA283" s="131">
        <v>3485</v>
      </c>
      <c r="AB283" s="69">
        <v>3548</v>
      </c>
      <c r="AC283" s="69">
        <v>3636</v>
      </c>
      <c r="AD283" s="69">
        <v>3699</v>
      </c>
      <c r="AE283" s="69">
        <v>3782</v>
      </c>
      <c r="AF283" s="69">
        <v>3901</v>
      </c>
      <c r="AG283" s="69">
        <v>4032</v>
      </c>
      <c r="AH283" s="69">
        <v>4145</v>
      </c>
      <c r="AI283" s="69">
        <v>4220</v>
      </c>
      <c r="AJ283" s="69">
        <v>4392</v>
      </c>
      <c r="AK283" s="69">
        <v>4518</v>
      </c>
      <c r="AL283" s="69">
        <v>4576</v>
      </c>
      <c r="AM283" s="69">
        <v>4598</v>
      </c>
      <c r="AN283" s="69">
        <v>4649</v>
      </c>
      <c r="AO283" s="69">
        <v>4771</v>
      </c>
      <c r="AP283" s="69">
        <v>4831</v>
      </c>
      <c r="AQ283" s="69">
        <v>4910</v>
      </c>
      <c r="AR283" s="69">
        <v>5038</v>
      </c>
      <c r="AS283" s="69">
        <v>5094</v>
      </c>
      <c r="AT283" s="69">
        <v>5137</v>
      </c>
      <c r="AU283" s="69">
        <v>5195</v>
      </c>
      <c r="AV283" s="69">
        <v>5232</v>
      </c>
      <c r="AW283" s="69">
        <v>5286</v>
      </c>
      <c r="AX283" s="69">
        <v>5351</v>
      </c>
      <c r="AY283" s="69">
        <v>5414</v>
      </c>
      <c r="AZ283" s="69">
        <v>5478</v>
      </c>
    </row>
    <row r="284" spans="1:52">
      <c r="A284" s="70" t="s">
        <v>120</v>
      </c>
      <c r="B284" s="9" t="s">
        <v>40</v>
      </c>
      <c r="C284" s="131">
        <v>1663</v>
      </c>
      <c r="D284" s="131">
        <v>1729</v>
      </c>
      <c r="E284" s="131">
        <v>1826</v>
      </c>
      <c r="F284" s="131">
        <v>1922</v>
      </c>
      <c r="G284" s="131">
        <v>2026</v>
      </c>
      <c r="H284" s="131">
        <v>2165</v>
      </c>
      <c r="I284" s="131">
        <v>2343</v>
      </c>
      <c r="J284" s="131">
        <v>2387</v>
      </c>
      <c r="K284" s="131">
        <v>2671</v>
      </c>
      <c r="L284" s="131">
        <v>2818</v>
      </c>
      <c r="M284" s="131">
        <v>2836</v>
      </c>
      <c r="N284" s="131">
        <v>2869</v>
      </c>
      <c r="O284" s="131">
        <v>2928</v>
      </c>
      <c r="P284" s="131">
        <v>2936</v>
      </c>
      <c r="Q284" s="131">
        <v>2941</v>
      </c>
      <c r="R284" s="131">
        <v>2954</v>
      </c>
      <c r="S284" s="131">
        <v>2961</v>
      </c>
      <c r="T284" s="131">
        <v>3015</v>
      </c>
      <c r="U284" s="131">
        <v>3105</v>
      </c>
      <c r="V284" s="131">
        <v>3090</v>
      </c>
      <c r="W284" s="131">
        <v>3201</v>
      </c>
      <c r="X284" s="131">
        <v>3260</v>
      </c>
      <c r="Y284" s="131">
        <v>3374</v>
      </c>
      <c r="Z284" s="131">
        <v>3405</v>
      </c>
      <c r="AA284" s="131">
        <v>3456</v>
      </c>
      <c r="AB284" s="69">
        <v>3508</v>
      </c>
      <c r="AC284" s="69">
        <v>3711</v>
      </c>
      <c r="AD284" s="69">
        <v>3799</v>
      </c>
      <c r="AE284" s="69">
        <v>3883</v>
      </c>
      <c r="AF284" s="69">
        <v>4111</v>
      </c>
      <c r="AG284" s="69">
        <v>4273</v>
      </c>
      <c r="AH284" s="69">
        <v>4355</v>
      </c>
      <c r="AI284" s="69">
        <v>4397</v>
      </c>
      <c r="AJ284" s="69">
        <v>4689</v>
      </c>
      <c r="AK284" s="69">
        <v>4790</v>
      </c>
      <c r="AL284" s="69">
        <v>4870</v>
      </c>
      <c r="AM284" s="69">
        <v>4904</v>
      </c>
      <c r="AN284" s="69">
        <v>4957</v>
      </c>
      <c r="AO284" s="69">
        <v>5080</v>
      </c>
      <c r="AP284" s="69">
        <v>5138</v>
      </c>
      <c r="AQ284" s="69">
        <v>5193</v>
      </c>
      <c r="AR284" s="69">
        <v>5310</v>
      </c>
      <c r="AS284" s="69">
        <v>5401</v>
      </c>
      <c r="AT284" s="69">
        <v>5460</v>
      </c>
      <c r="AU284" s="69">
        <v>5543</v>
      </c>
      <c r="AV284" s="69">
        <v>5571</v>
      </c>
      <c r="AW284" s="69">
        <v>5634</v>
      </c>
      <c r="AX284" s="69">
        <v>5735</v>
      </c>
      <c r="AY284" s="69">
        <v>5820</v>
      </c>
      <c r="AZ284" s="69">
        <v>5893</v>
      </c>
    </row>
    <row r="285" spans="1:52">
      <c r="A285" s="70" t="s">
        <v>121</v>
      </c>
      <c r="B285" s="9" t="s">
        <v>40</v>
      </c>
      <c r="C285" s="131">
        <v>1663</v>
      </c>
      <c r="D285" s="131">
        <v>1728</v>
      </c>
      <c r="E285" s="131">
        <v>1796</v>
      </c>
      <c r="F285" s="131">
        <v>1876</v>
      </c>
      <c r="G285" s="131">
        <v>1977</v>
      </c>
      <c r="H285" s="131">
        <v>2120</v>
      </c>
      <c r="I285" s="131">
        <v>2298</v>
      </c>
      <c r="J285" s="131">
        <v>2337</v>
      </c>
      <c r="K285" s="131">
        <v>2610</v>
      </c>
      <c r="L285" s="131">
        <v>2769</v>
      </c>
      <c r="M285" s="131">
        <v>2798</v>
      </c>
      <c r="N285" s="131">
        <v>2840</v>
      </c>
      <c r="O285" s="131">
        <v>2877</v>
      </c>
      <c r="P285" s="131">
        <v>3016</v>
      </c>
      <c r="Q285" s="131">
        <v>3332</v>
      </c>
      <c r="R285" s="131">
        <v>3597</v>
      </c>
      <c r="S285" s="131">
        <v>3600</v>
      </c>
      <c r="T285" s="131">
        <v>3592</v>
      </c>
      <c r="U285" s="131">
        <v>3658</v>
      </c>
      <c r="V285" s="131">
        <v>3633</v>
      </c>
      <c r="W285" s="131">
        <v>3616</v>
      </c>
      <c r="X285" s="131">
        <v>3644</v>
      </c>
      <c r="Y285" s="131">
        <v>3711</v>
      </c>
      <c r="Z285" s="131">
        <v>3733</v>
      </c>
      <c r="AA285" s="131">
        <v>3760</v>
      </c>
      <c r="AB285" s="69">
        <v>3805</v>
      </c>
      <c r="AC285" s="69">
        <v>3825</v>
      </c>
      <c r="AD285" s="69">
        <v>3868</v>
      </c>
      <c r="AE285" s="69">
        <v>3984</v>
      </c>
      <c r="AF285" s="69">
        <v>4034</v>
      </c>
      <c r="AG285" s="69">
        <v>4137</v>
      </c>
      <c r="AH285" s="69">
        <v>4185</v>
      </c>
      <c r="AI285" s="69">
        <v>4285</v>
      </c>
      <c r="AJ285" s="69">
        <v>4379</v>
      </c>
      <c r="AK285" s="69">
        <v>4531</v>
      </c>
      <c r="AL285" s="69">
        <v>4580</v>
      </c>
      <c r="AM285" s="69">
        <v>4607</v>
      </c>
      <c r="AN285" s="69">
        <v>4648</v>
      </c>
      <c r="AO285" s="69">
        <v>4755</v>
      </c>
      <c r="AP285" s="69">
        <v>4804</v>
      </c>
      <c r="AQ285" s="69">
        <v>4849</v>
      </c>
      <c r="AR285" s="69">
        <v>4957</v>
      </c>
      <c r="AS285" s="69">
        <v>5009</v>
      </c>
      <c r="AT285" s="69">
        <v>5018</v>
      </c>
      <c r="AU285" s="69">
        <v>5073</v>
      </c>
      <c r="AV285" s="69">
        <v>5094</v>
      </c>
      <c r="AW285" s="69">
        <v>5152</v>
      </c>
      <c r="AX285" s="69">
        <v>5218</v>
      </c>
      <c r="AY285" s="69">
        <v>5273</v>
      </c>
      <c r="AZ285" s="69">
        <v>5323</v>
      </c>
    </row>
    <row r="286" spans="1:52">
      <c r="A286" s="70" t="s">
        <v>122</v>
      </c>
      <c r="B286" s="9" t="s">
        <v>40</v>
      </c>
      <c r="C286" s="131">
        <v>1663</v>
      </c>
      <c r="D286" s="131">
        <v>1729</v>
      </c>
      <c r="E286" s="131">
        <v>1798</v>
      </c>
      <c r="F286" s="131">
        <v>1877</v>
      </c>
      <c r="G286" s="131">
        <v>1978</v>
      </c>
      <c r="H286" s="131">
        <v>2121</v>
      </c>
      <c r="I286" s="131">
        <v>2297</v>
      </c>
      <c r="J286" s="131">
        <v>2335</v>
      </c>
      <c r="K286" s="131">
        <v>2688</v>
      </c>
      <c r="L286" s="131">
        <v>2859</v>
      </c>
      <c r="M286" s="131">
        <v>2887</v>
      </c>
      <c r="N286" s="131">
        <v>2924</v>
      </c>
      <c r="O286" s="131">
        <v>2955</v>
      </c>
      <c r="P286" s="131">
        <v>3105</v>
      </c>
      <c r="Q286" s="131">
        <v>3428</v>
      </c>
      <c r="R286" s="131">
        <v>3700</v>
      </c>
      <c r="S286" s="131">
        <v>3701</v>
      </c>
      <c r="T286" s="131">
        <v>3695</v>
      </c>
      <c r="U286" s="131">
        <v>3756</v>
      </c>
      <c r="V286" s="131">
        <v>3728</v>
      </c>
      <c r="W286" s="131">
        <v>3709</v>
      </c>
      <c r="X286" s="131">
        <v>3739</v>
      </c>
      <c r="Y286" s="131">
        <v>3801</v>
      </c>
      <c r="Z286" s="131">
        <v>3821</v>
      </c>
      <c r="AA286" s="131">
        <v>3820</v>
      </c>
      <c r="AB286" s="69">
        <v>3863</v>
      </c>
      <c r="AC286" s="69">
        <v>3884</v>
      </c>
      <c r="AD286" s="69">
        <v>3924</v>
      </c>
      <c r="AE286" s="69">
        <v>3993</v>
      </c>
      <c r="AF286" s="69">
        <v>4088</v>
      </c>
      <c r="AG286" s="69">
        <v>4200</v>
      </c>
      <c r="AH286" s="69">
        <v>4248</v>
      </c>
      <c r="AI286" s="69">
        <v>4337</v>
      </c>
      <c r="AJ286" s="69">
        <v>4438</v>
      </c>
      <c r="AK286" s="69">
        <v>4588</v>
      </c>
      <c r="AL286" s="69">
        <v>4635</v>
      </c>
      <c r="AM286" s="69">
        <v>4663</v>
      </c>
      <c r="AN286" s="69">
        <v>4702</v>
      </c>
      <c r="AO286" s="69">
        <v>4817</v>
      </c>
      <c r="AP286" s="69">
        <v>4871</v>
      </c>
      <c r="AQ286" s="69">
        <v>4918</v>
      </c>
      <c r="AR286" s="69">
        <v>5021</v>
      </c>
      <c r="AS286" s="69">
        <v>5068</v>
      </c>
      <c r="AT286" s="69">
        <v>5094</v>
      </c>
      <c r="AU286" s="69">
        <v>5154</v>
      </c>
      <c r="AV286" s="69">
        <v>5162</v>
      </c>
      <c r="AW286" s="69">
        <v>5212</v>
      </c>
      <c r="AX286" s="69">
        <v>5273</v>
      </c>
      <c r="AY286" s="69">
        <v>5319</v>
      </c>
      <c r="AZ286" s="69">
        <v>5373</v>
      </c>
    </row>
    <row r="287" spans="1:52">
      <c r="A287" s="71" t="s">
        <v>145</v>
      </c>
      <c r="B287" s="9" t="s">
        <v>40</v>
      </c>
      <c r="C287" s="131">
        <v>1663</v>
      </c>
      <c r="D287" s="131">
        <v>1729</v>
      </c>
      <c r="E287" s="131">
        <v>1798</v>
      </c>
      <c r="F287" s="131">
        <v>1877</v>
      </c>
      <c r="G287" s="131">
        <v>1978</v>
      </c>
      <c r="H287" s="131">
        <v>2113</v>
      </c>
      <c r="I287" s="131">
        <v>2287</v>
      </c>
      <c r="J287" s="131">
        <v>2323</v>
      </c>
      <c r="K287" s="131">
        <v>2694</v>
      </c>
      <c r="L287" s="131">
        <v>2860</v>
      </c>
      <c r="M287" s="131">
        <v>2874</v>
      </c>
      <c r="N287" s="131">
        <v>2911</v>
      </c>
      <c r="O287" s="131">
        <v>2938</v>
      </c>
      <c r="P287" s="131">
        <v>2934</v>
      </c>
      <c r="Q287" s="131">
        <v>2940</v>
      </c>
      <c r="R287" s="131">
        <v>2940</v>
      </c>
      <c r="S287" s="131">
        <v>2949</v>
      </c>
      <c r="T287" s="131">
        <v>2973</v>
      </c>
      <c r="U287" s="131">
        <v>3067</v>
      </c>
      <c r="V287" s="131">
        <v>3180</v>
      </c>
      <c r="W287" s="131">
        <v>3517</v>
      </c>
      <c r="X287" s="131">
        <v>3875</v>
      </c>
      <c r="Y287" s="131">
        <v>3969</v>
      </c>
      <c r="Z287" s="131">
        <v>3968</v>
      </c>
      <c r="AA287" s="131">
        <v>3988</v>
      </c>
      <c r="AB287" s="69">
        <v>4035</v>
      </c>
      <c r="AC287" s="69">
        <v>4053</v>
      </c>
      <c r="AD287" s="69">
        <v>4090</v>
      </c>
      <c r="AE287" s="69">
        <v>4154</v>
      </c>
      <c r="AF287" s="69">
        <v>4247</v>
      </c>
      <c r="AG287" s="69">
        <v>4355</v>
      </c>
      <c r="AH287" s="69">
        <v>4400</v>
      </c>
      <c r="AI287" s="69">
        <v>4486</v>
      </c>
      <c r="AJ287" s="69">
        <v>4586</v>
      </c>
      <c r="AK287" s="69">
        <v>4729</v>
      </c>
      <c r="AL287" s="69">
        <v>4766</v>
      </c>
      <c r="AM287" s="69">
        <v>4788</v>
      </c>
      <c r="AN287" s="69">
        <v>4828</v>
      </c>
      <c r="AO287" s="69">
        <v>4928</v>
      </c>
      <c r="AP287" s="69">
        <v>4978</v>
      </c>
      <c r="AQ287" s="69">
        <v>5022</v>
      </c>
      <c r="AR287" s="69">
        <v>5119</v>
      </c>
      <c r="AS287" s="69">
        <v>5163</v>
      </c>
      <c r="AT287" s="69">
        <v>5205</v>
      </c>
      <c r="AU287" s="69">
        <v>5263</v>
      </c>
      <c r="AV287" s="69">
        <v>5273</v>
      </c>
      <c r="AW287" s="69">
        <v>5318</v>
      </c>
      <c r="AX287" s="69">
        <v>5374</v>
      </c>
      <c r="AY287" s="69">
        <v>5420</v>
      </c>
      <c r="AZ287" s="69">
        <v>5478</v>
      </c>
    </row>
    <row r="288" spans="1:52">
      <c r="A288" s="70" t="s">
        <v>124</v>
      </c>
      <c r="B288" s="9" t="s">
        <v>40</v>
      </c>
      <c r="C288" s="131">
        <v>1663</v>
      </c>
      <c r="D288" s="131">
        <v>1729</v>
      </c>
      <c r="E288" s="131">
        <v>1827</v>
      </c>
      <c r="F288" s="131">
        <v>1922</v>
      </c>
      <c r="G288" s="131">
        <v>2026</v>
      </c>
      <c r="H288" s="131">
        <v>2165</v>
      </c>
      <c r="I288" s="131">
        <v>2341</v>
      </c>
      <c r="J288" s="131">
        <v>2381</v>
      </c>
      <c r="K288" s="131">
        <v>2758</v>
      </c>
      <c r="L288" s="131">
        <v>2926</v>
      </c>
      <c r="M288" s="131">
        <v>2944</v>
      </c>
      <c r="N288" s="131">
        <v>2979</v>
      </c>
      <c r="O288" s="131">
        <v>3009</v>
      </c>
      <c r="P288" s="131">
        <v>3014</v>
      </c>
      <c r="Q288" s="131">
        <v>3026</v>
      </c>
      <c r="R288" s="131">
        <v>3030</v>
      </c>
      <c r="S288" s="131">
        <v>3041</v>
      </c>
      <c r="T288" s="131">
        <v>3056</v>
      </c>
      <c r="U288" s="131">
        <v>3143</v>
      </c>
      <c r="V288" s="131">
        <v>3170</v>
      </c>
      <c r="W288" s="131">
        <v>3203</v>
      </c>
      <c r="X288" s="131">
        <v>3254</v>
      </c>
      <c r="Y288" s="131">
        <v>3397</v>
      </c>
      <c r="Z288" s="131">
        <v>3423</v>
      </c>
      <c r="AA288" s="131">
        <v>3469</v>
      </c>
      <c r="AB288" s="69">
        <v>3543</v>
      </c>
      <c r="AC288" s="69">
        <v>3585</v>
      </c>
      <c r="AD288" s="69">
        <v>3823</v>
      </c>
      <c r="AE288" s="69">
        <v>3931</v>
      </c>
      <c r="AF288" s="69">
        <v>4002</v>
      </c>
      <c r="AG288" s="69">
        <v>4137</v>
      </c>
      <c r="AH288" s="69">
        <v>4250</v>
      </c>
      <c r="AI288" s="69">
        <v>4305</v>
      </c>
      <c r="AJ288" s="69">
        <v>4610</v>
      </c>
      <c r="AK288" s="69">
        <v>4746</v>
      </c>
      <c r="AL288" s="69">
        <v>4806</v>
      </c>
      <c r="AM288" s="69">
        <v>4841</v>
      </c>
      <c r="AN288" s="69">
        <v>4894</v>
      </c>
      <c r="AO288" s="69">
        <v>5021</v>
      </c>
      <c r="AP288" s="69">
        <v>5079</v>
      </c>
      <c r="AQ288" s="69">
        <v>5137</v>
      </c>
      <c r="AR288" s="69">
        <v>5248</v>
      </c>
      <c r="AS288" s="69">
        <v>5303</v>
      </c>
      <c r="AT288" s="69">
        <v>5365</v>
      </c>
      <c r="AU288" s="69">
        <v>5447</v>
      </c>
      <c r="AV288" s="69">
        <v>5475</v>
      </c>
      <c r="AW288" s="69">
        <v>5535</v>
      </c>
      <c r="AX288" s="69">
        <v>5611</v>
      </c>
      <c r="AY288" s="69">
        <v>5672</v>
      </c>
      <c r="AZ288" s="69">
        <v>5807</v>
      </c>
    </row>
    <row r="289" spans="1:52" s="47" customFormat="1">
      <c r="A289" s="70" t="s">
        <v>125</v>
      </c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</row>
    <row r="290" spans="1:52" s="47" customFormat="1">
      <c r="A290" s="70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68"/>
      <c r="AG290" s="68"/>
      <c r="AH290" s="68"/>
      <c r="AI290" s="68"/>
      <c r="AJ290" s="68"/>
      <c r="AK290" s="68"/>
      <c r="AL290" s="68"/>
      <c r="AM290" s="68"/>
      <c r="AN290" s="68"/>
      <c r="AO290" s="68"/>
      <c r="AP290" s="68"/>
      <c r="AQ290" s="68"/>
      <c r="AR290" s="68"/>
      <c r="AS290" s="68"/>
      <c r="AT290" s="68"/>
      <c r="AU290" s="68"/>
      <c r="AV290" s="68"/>
      <c r="AW290" s="68"/>
      <c r="AX290" s="68"/>
      <c r="AY290" s="68"/>
      <c r="AZ290" s="68"/>
    </row>
    <row r="291" spans="1:52">
      <c r="A291" s="70"/>
    </row>
    <row r="292" spans="1:52">
      <c r="A292" s="57" t="s">
        <v>168</v>
      </c>
      <c r="B292" s="9" t="s">
        <v>102</v>
      </c>
      <c r="C292" s="23">
        <v>2013</v>
      </c>
      <c r="D292" s="23">
        <v>2014</v>
      </c>
      <c r="E292" s="23">
        <v>2015</v>
      </c>
      <c r="F292" s="23">
        <v>2016</v>
      </c>
      <c r="G292" s="23">
        <v>2017</v>
      </c>
      <c r="H292" s="23">
        <v>2018</v>
      </c>
      <c r="I292" s="23">
        <v>2019</v>
      </c>
      <c r="J292" s="23">
        <v>2020</v>
      </c>
      <c r="K292" s="23">
        <v>2021</v>
      </c>
      <c r="L292" s="23">
        <v>2022</v>
      </c>
      <c r="M292" s="23">
        <v>2023</v>
      </c>
      <c r="N292" s="23">
        <v>2024</v>
      </c>
      <c r="O292" s="23">
        <v>2025</v>
      </c>
      <c r="P292" s="23">
        <v>2026</v>
      </c>
      <c r="Q292" s="23">
        <v>2027</v>
      </c>
      <c r="R292" s="23">
        <v>2028</v>
      </c>
      <c r="S292" s="23">
        <v>2029</v>
      </c>
      <c r="T292" s="23">
        <v>2030</v>
      </c>
      <c r="U292" s="23">
        <v>2031</v>
      </c>
      <c r="V292" s="23">
        <v>2032</v>
      </c>
      <c r="W292" s="23">
        <v>2033</v>
      </c>
      <c r="X292" s="23">
        <v>2034</v>
      </c>
      <c r="Y292" s="23">
        <v>2035</v>
      </c>
      <c r="Z292" s="23">
        <v>2036</v>
      </c>
      <c r="AA292" s="23">
        <v>2037</v>
      </c>
      <c r="AB292" s="11">
        <v>2038</v>
      </c>
      <c r="AC292" s="11">
        <v>2039</v>
      </c>
      <c r="AD292" s="11">
        <v>2040</v>
      </c>
      <c r="AE292" s="11">
        <v>2041</v>
      </c>
      <c r="AF292" s="11">
        <v>2042</v>
      </c>
      <c r="AG292" s="11">
        <v>2043</v>
      </c>
      <c r="AH292" s="11">
        <v>2044</v>
      </c>
      <c r="AI292" s="11">
        <v>2045</v>
      </c>
      <c r="AJ292" s="11">
        <v>2046</v>
      </c>
      <c r="AK292" s="11">
        <v>2047</v>
      </c>
      <c r="AL292" s="11">
        <v>2048</v>
      </c>
      <c r="AM292" s="11">
        <v>2049</v>
      </c>
      <c r="AN292" s="11">
        <v>2050</v>
      </c>
      <c r="AO292" s="11">
        <v>2051</v>
      </c>
      <c r="AP292" s="11">
        <v>2052</v>
      </c>
      <c r="AQ292" s="11">
        <v>2053</v>
      </c>
      <c r="AR292" s="11">
        <v>2054</v>
      </c>
      <c r="AS292" s="11">
        <v>2055</v>
      </c>
      <c r="AT292" s="11">
        <v>2056</v>
      </c>
      <c r="AU292" s="11">
        <v>2057</v>
      </c>
      <c r="AV292" s="11">
        <v>2058</v>
      </c>
      <c r="AW292" s="11">
        <v>2059</v>
      </c>
      <c r="AX292" s="11">
        <v>2060</v>
      </c>
      <c r="AY292" s="11">
        <v>2061</v>
      </c>
      <c r="AZ292" s="11">
        <v>2062</v>
      </c>
    </row>
    <row r="293" spans="1:52">
      <c r="B293" s="10" t="s">
        <v>33</v>
      </c>
      <c r="C293" s="73">
        <f t="shared" ref="C293:AH293" si="150">C135/C206</f>
        <v>0.27376654632972325</v>
      </c>
      <c r="D293" s="73">
        <f t="shared" si="150"/>
        <v>0.27256944444444442</v>
      </c>
      <c r="E293" s="73">
        <f t="shared" si="150"/>
        <v>0.28631358154168851</v>
      </c>
      <c r="F293" s="73">
        <f t="shared" si="150"/>
        <v>0.27536945812807884</v>
      </c>
      <c r="G293" s="73">
        <f t="shared" si="150"/>
        <v>0.26697892271662765</v>
      </c>
      <c r="H293" s="73">
        <f t="shared" si="150"/>
        <v>0.26157917953242171</v>
      </c>
      <c r="I293" s="73">
        <f t="shared" si="150"/>
        <v>0.24774774774774774</v>
      </c>
      <c r="J293" s="73">
        <f t="shared" si="150"/>
        <v>0.25194274028629859</v>
      </c>
      <c r="K293" s="73">
        <f t="shared" si="150"/>
        <v>0.25476673427991886</v>
      </c>
      <c r="L293" s="73">
        <f t="shared" si="150"/>
        <v>0.25732637494981936</v>
      </c>
      <c r="M293" s="73">
        <f t="shared" si="150"/>
        <v>0.2583170254403131</v>
      </c>
      <c r="N293" s="73">
        <f t="shared" si="150"/>
        <v>0.25881901840490795</v>
      </c>
      <c r="O293" s="73">
        <f t="shared" si="150"/>
        <v>0.26077097505668934</v>
      </c>
      <c r="P293" s="73">
        <f t="shared" si="150"/>
        <v>0.26477187733732238</v>
      </c>
      <c r="Q293" s="73">
        <f t="shared" si="150"/>
        <v>0.26852886405959031</v>
      </c>
      <c r="R293" s="73">
        <f t="shared" si="150"/>
        <v>0.27225711119320278</v>
      </c>
      <c r="S293" s="73">
        <f t="shared" si="150"/>
        <v>0.27582457412105837</v>
      </c>
      <c r="T293" s="73">
        <f t="shared" si="150"/>
        <v>0.27833572453371591</v>
      </c>
      <c r="U293" s="73">
        <f t="shared" si="150"/>
        <v>0.27701993704092343</v>
      </c>
      <c r="V293" s="73">
        <f t="shared" si="150"/>
        <v>0.27777777777777779</v>
      </c>
      <c r="W293" s="73">
        <f t="shared" si="150"/>
        <v>0.28727025187202176</v>
      </c>
      <c r="X293" s="73">
        <f t="shared" si="150"/>
        <v>0.28986960882647944</v>
      </c>
      <c r="Y293" s="73">
        <f t="shared" si="150"/>
        <v>0.28282189180639039</v>
      </c>
      <c r="Z293" s="73">
        <f t="shared" si="150"/>
        <v>0.28394296342219466</v>
      </c>
      <c r="AA293" s="73">
        <f t="shared" si="150"/>
        <v>0.28588882101405011</v>
      </c>
      <c r="AB293" s="73">
        <f t="shared" si="150"/>
        <v>0.28024193548387094</v>
      </c>
      <c r="AC293" s="73">
        <f t="shared" si="150"/>
        <v>0.28060793695468617</v>
      </c>
      <c r="AD293" s="73">
        <f t="shared" si="150"/>
        <v>0.28215767634854771</v>
      </c>
      <c r="AE293" s="73">
        <f t="shared" si="150"/>
        <v>0.27611357124251107</v>
      </c>
      <c r="AF293" s="73">
        <f t="shared" si="150"/>
        <v>0.27414880201765446</v>
      </c>
      <c r="AG293" s="73">
        <f t="shared" si="150"/>
        <v>0.2702571567200388</v>
      </c>
      <c r="AH293" s="73">
        <f t="shared" si="150"/>
        <v>0.27218511450381677</v>
      </c>
      <c r="AI293" s="73">
        <f t="shared" ref="AI293:AZ293" si="151">AI135/AI206</f>
        <v>0.26907356948228883</v>
      </c>
      <c r="AJ293" s="73">
        <f t="shared" si="151"/>
        <v>0.26614138761216899</v>
      </c>
      <c r="AK293" s="73">
        <f t="shared" si="151"/>
        <v>0.2643069097075032</v>
      </c>
      <c r="AL293" s="73">
        <f t="shared" si="151"/>
        <v>0.26598837209302323</v>
      </c>
      <c r="AM293" s="73">
        <f t="shared" si="151"/>
        <v>0.27058823529411763</v>
      </c>
      <c r="AN293" s="73">
        <f t="shared" si="151"/>
        <v>0.27402570903897167</v>
      </c>
      <c r="AO293" s="73">
        <f t="shared" si="151"/>
        <v>0.27328699106256205</v>
      </c>
      <c r="AP293" s="73">
        <f t="shared" si="151"/>
        <v>0.2758755625122285</v>
      </c>
      <c r="AQ293" s="73">
        <f t="shared" si="151"/>
        <v>0.2751729438893159</v>
      </c>
      <c r="AR293" s="73">
        <f t="shared" si="151"/>
        <v>0.27456485120718699</v>
      </c>
      <c r="AS293" s="73">
        <f t="shared" si="151"/>
        <v>0.27512934220251295</v>
      </c>
      <c r="AT293" s="73">
        <f t="shared" si="151"/>
        <v>0.27505912315808623</v>
      </c>
      <c r="AU293" s="73">
        <f t="shared" si="151"/>
        <v>0.27518823951237004</v>
      </c>
      <c r="AV293" s="73">
        <f t="shared" si="151"/>
        <v>0.2767809557647895</v>
      </c>
      <c r="AW293" s="73">
        <f t="shared" si="151"/>
        <v>0.27638015373864433</v>
      </c>
      <c r="AX293" s="73">
        <f t="shared" si="151"/>
        <v>0.2762297901616787</v>
      </c>
      <c r="AY293" s="73">
        <f t="shared" si="151"/>
        <v>0.27620660457239626</v>
      </c>
      <c r="AZ293" s="73">
        <f t="shared" si="151"/>
        <v>0.27358334710061127</v>
      </c>
    </row>
    <row r="294" spans="1:52">
      <c r="A294" s="70" t="s">
        <v>88</v>
      </c>
      <c r="B294" s="47" t="s">
        <v>33</v>
      </c>
      <c r="C294" s="73">
        <f t="shared" ref="C294:AH294" si="152">C136/C207</f>
        <v>0.27360192423331331</v>
      </c>
      <c r="D294" s="73">
        <f t="shared" si="152"/>
        <v>0.27241179872758819</v>
      </c>
      <c r="E294" s="73">
        <f t="shared" si="152"/>
        <v>0.30282861896838603</v>
      </c>
      <c r="F294" s="73">
        <f t="shared" si="152"/>
        <v>0.29561078794288737</v>
      </c>
      <c r="G294" s="73">
        <f t="shared" si="152"/>
        <v>0.28657616892911009</v>
      </c>
      <c r="H294" s="73">
        <f t="shared" si="152"/>
        <v>0.27710280373831775</v>
      </c>
      <c r="I294" s="73">
        <f t="shared" si="152"/>
        <v>0.26122625215889467</v>
      </c>
      <c r="J294" s="73">
        <f t="shared" si="152"/>
        <v>0.26540284360189575</v>
      </c>
      <c r="K294" s="73">
        <f t="shared" si="152"/>
        <v>0.26780383795309171</v>
      </c>
      <c r="L294" s="73">
        <f t="shared" si="152"/>
        <v>0.27000842459983149</v>
      </c>
      <c r="M294" s="73">
        <f t="shared" si="152"/>
        <v>0.27138157894736842</v>
      </c>
      <c r="N294" s="73">
        <f t="shared" si="152"/>
        <v>0.24720317574882714</v>
      </c>
      <c r="O294" s="73">
        <f t="shared" si="152"/>
        <v>0.23850085178875638</v>
      </c>
      <c r="P294" s="73">
        <f t="shared" si="152"/>
        <v>0.24251700680272109</v>
      </c>
      <c r="Q294" s="73">
        <f t="shared" si="152"/>
        <v>0.2469429347826087</v>
      </c>
      <c r="R294" s="73">
        <f t="shared" si="152"/>
        <v>0.25169376693766937</v>
      </c>
      <c r="S294" s="73">
        <f t="shared" si="152"/>
        <v>0.25685279187817261</v>
      </c>
      <c r="T294" s="73">
        <f t="shared" si="152"/>
        <v>0.26002673796791442</v>
      </c>
      <c r="U294" s="73">
        <f t="shared" si="152"/>
        <v>0.25778210116731515</v>
      </c>
      <c r="V294" s="73">
        <f t="shared" si="152"/>
        <v>0.2638573743922204</v>
      </c>
      <c r="W294" s="73">
        <f t="shared" si="152"/>
        <v>0.2697749196141479</v>
      </c>
      <c r="X294" s="73">
        <f t="shared" si="152"/>
        <v>0.27186311787072243</v>
      </c>
      <c r="Y294" s="73">
        <f t="shared" si="152"/>
        <v>0.2624155157214223</v>
      </c>
      <c r="Z294" s="73">
        <f t="shared" si="152"/>
        <v>0.2637647737100029</v>
      </c>
      <c r="AA294" s="73">
        <f t="shared" si="152"/>
        <v>0.26581560283687944</v>
      </c>
      <c r="AB294" s="73">
        <f t="shared" si="152"/>
        <v>0.26827219266311958</v>
      </c>
      <c r="AC294" s="73">
        <f t="shared" si="152"/>
        <v>0.26441668881211799</v>
      </c>
      <c r="AD294" s="73">
        <f t="shared" si="152"/>
        <v>0.26500389711613404</v>
      </c>
      <c r="AE294" s="73">
        <f t="shared" si="152"/>
        <v>0.26564885496183205</v>
      </c>
      <c r="AF294" s="73">
        <f t="shared" si="152"/>
        <v>0.26125692270647727</v>
      </c>
      <c r="AG294" s="73">
        <f t="shared" si="152"/>
        <v>0.25787766450417055</v>
      </c>
      <c r="AH294" s="73">
        <f t="shared" si="152"/>
        <v>0.25949511030247896</v>
      </c>
      <c r="AI294" s="73">
        <f t="shared" ref="AI294:AZ294" si="153">AI136/AI207</f>
        <v>0.2631935047361299</v>
      </c>
      <c r="AJ294" s="73">
        <f t="shared" si="153"/>
        <v>0.25808510638297871</v>
      </c>
      <c r="AK294" s="73">
        <f t="shared" si="153"/>
        <v>0.25675954592363259</v>
      </c>
      <c r="AL294" s="73">
        <f t="shared" si="153"/>
        <v>0.26004487048745667</v>
      </c>
      <c r="AM294" s="73">
        <f t="shared" si="153"/>
        <v>0.26454490168254613</v>
      </c>
      <c r="AN294" s="73">
        <f t="shared" si="153"/>
        <v>0.26815082230244686</v>
      </c>
      <c r="AO294" s="73">
        <f t="shared" si="153"/>
        <v>0.26794445530999411</v>
      </c>
      <c r="AP294" s="73">
        <f t="shared" si="153"/>
        <v>0.27114716106604869</v>
      </c>
      <c r="AQ294" s="73">
        <f t="shared" si="153"/>
        <v>0.27391471379177873</v>
      </c>
      <c r="AR294" s="73">
        <f t="shared" si="153"/>
        <v>0.27654741624077228</v>
      </c>
      <c r="AS294" s="73">
        <f t="shared" si="153"/>
        <v>0.27839309179650834</v>
      </c>
      <c r="AT294" s="73">
        <f t="shared" si="153"/>
        <v>0.27968779037353653</v>
      </c>
      <c r="AU294" s="73">
        <f t="shared" si="153"/>
        <v>0.2811924917188075</v>
      </c>
      <c r="AV294" s="73">
        <f t="shared" si="153"/>
        <v>0.28302919708029195</v>
      </c>
      <c r="AW294" s="73">
        <f t="shared" si="153"/>
        <v>0.28439869989165761</v>
      </c>
      <c r="AX294" s="73">
        <f t="shared" si="153"/>
        <v>0.28356091505586095</v>
      </c>
      <c r="AY294" s="73">
        <f t="shared" si="153"/>
        <v>0.28401538999650228</v>
      </c>
      <c r="AZ294" s="73">
        <f t="shared" si="153"/>
        <v>0.28524476734129045</v>
      </c>
    </row>
    <row r="295" spans="1:52">
      <c r="A295" s="70" t="s">
        <v>119</v>
      </c>
      <c r="B295" s="10" t="s">
        <v>33</v>
      </c>
      <c r="C295" s="73">
        <f t="shared" ref="C295:AH295" si="154">C137/C208</f>
        <v>0.27376654632972325</v>
      </c>
      <c r="D295" s="73">
        <f t="shared" si="154"/>
        <v>0.27241179872758819</v>
      </c>
      <c r="E295" s="73">
        <f t="shared" si="154"/>
        <v>0.2899628252788104</v>
      </c>
      <c r="F295" s="73">
        <f t="shared" si="154"/>
        <v>0.28118712273641849</v>
      </c>
      <c r="G295" s="73">
        <f t="shared" si="154"/>
        <v>0.27285782671134512</v>
      </c>
      <c r="H295" s="73">
        <f t="shared" si="154"/>
        <v>0.26735798016230838</v>
      </c>
      <c r="I295" s="73">
        <f t="shared" si="154"/>
        <v>0.25218841183826596</v>
      </c>
      <c r="J295" s="73">
        <f t="shared" si="154"/>
        <v>0.25645295587010825</v>
      </c>
      <c r="K295" s="73">
        <f t="shared" si="154"/>
        <v>0.26014913007456503</v>
      </c>
      <c r="L295" s="73">
        <f t="shared" si="154"/>
        <v>0.26184640522875818</v>
      </c>
      <c r="M295" s="73">
        <f t="shared" si="154"/>
        <v>0.2624254473161034</v>
      </c>
      <c r="N295" s="73">
        <f t="shared" si="154"/>
        <v>0.26283048211508553</v>
      </c>
      <c r="O295" s="73">
        <f t="shared" si="154"/>
        <v>0.2644691452663856</v>
      </c>
      <c r="P295" s="73">
        <f t="shared" si="154"/>
        <v>0.27010388611004232</v>
      </c>
      <c r="Q295" s="73">
        <f t="shared" si="154"/>
        <v>0.26734842951059168</v>
      </c>
      <c r="R295" s="73">
        <f t="shared" si="154"/>
        <v>0.24421258558852299</v>
      </c>
      <c r="S295" s="73">
        <f t="shared" si="154"/>
        <v>0.23226197695573075</v>
      </c>
      <c r="T295" s="73">
        <f t="shared" si="154"/>
        <v>0.23586332022981554</v>
      </c>
      <c r="U295" s="73">
        <f t="shared" si="154"/>
        <v>0.23635824436536179</v>
      </c>
      <c r="V295" s="73">
        <f t="shared" si="154"/>
        <v>0.24307417336907952</v>
      </c>
      <c r="W295" s="73">
        <f t="shared" si="154"/>
        <v>0.2530339805825243</v>
      </c>
      <c r="X295" s="73">
        <f t="shared" si="154"/>
        <v>0.25714285714285712</v>
      </c>
      <c r="Y295" s="73">
        <f t="shared" si="154"/>
        <v>0.25711769885529789</v>
      </c>
      <c r="Z295" s="73">
        <f t="shared" si="154"/>
        <v>0.26015081206496521</v>
      </c>
      <c r="AA295" s="73">
        <f t="shared" si="154"/>
        <v>0.26456241032998568</v>
      </c>
      <c r="AB295" s="73">
        <f t="shared" si="154"/>
        <v>0.26465614430665163</v>
      </c>
      <c r="AC295" s="73">
        <f t="shared" si="154"/>
        <v>0.26622662266226621</v>
      </c>
      <c r="AD295" s="73">
        <f t="shared" si="154"/>
        <v>0.26818058934847255</v>
      </c>
      <c r="AE295" s="73">
        <f t="shared" si="154"/>
        <v>0.26837652035959808</v>
      </c>
      <c r="AF295" s="73">
        <f t="shared" si="154"/>
        <v>0.26839271981543195</v>
      </c>
      <c r="AG295" s="73">
        <f t="shared" si="154"/>
        <v>0.26587301587301587</v>
      </c>
      <c r="AH295" s="73">
        <f t="shared" si="154"/>
        <v>0.26682750301568153</v>
      </c>
      <c r="AI295" s="73">
        <f t="shared" ref="AI295:AZ295" si="155">AI137/AI208</f>
        <v>0.26824644549763033</v>
      </c>
      <c r="AJ295" s="73">
        <f t="shared" si="155"/>
        <v>0.26639344262295084</v>
      </c>
      <c r="AK295" s="73">
        <f t="shared" si="155"/>
        <v>0.26671093404161134</v>
      </c>
      <c r="AL295" s="73">
        <f t="shared" si="155"/>
        <v>0.26857517482517484</v>
      </c>
      <c r="AM295" s="73">
        <f t="shared" si="155"/>
        <v>0.27381470204436714</v>
      </c>
      <c r="AN295" s="73">
        <f t="shared" si="155"/>
        <v>0.27747902774790278</v>
      </c>
      <c r="AO295" s="73">
        <f t="shared" si="155"/>
        <v>0.27709075665478933</v>
      </c>
      <c r="AP295" s="73">
        <f t="shared" si="155"/>
        <v>0.2804802318360588</v>
      </c>
      <c r="AQ295" s="73">
        <f t="shared" si="155"/>
        <v>0.28024439918533606</v>
      </c>
      <c r="AR295" s="73">
        <f t="shared" si="155"/>
        <v>0.27987296546248513</v>
      </c>
      <c r="AS295" s="73">
        <f t="shared" si="155"/>
        <v>0.28091872791519434</v>
      </c>
      <c r="AT295" s="73">
        <f t="shared" si="155"/>
        <v>0.28284991240023361</v>
      </c>
      <c r="AU295" s="73">
        <f t="shared" si="155"/>
        <v>0.28373435996150143</v>
      </c>
      <c r="AV295" s="73">
        <f t="shared" si="155"/>
        <v>0.28612385321100919</v>
      </c>
      <c r="AW295" s="73">
        <f t="shared" si="155"/>
        <v>0.28736284525160805</v>
      </c>
      <c r="AX295" s="73">
        <f t="shared" si="155"/>
        <v>0.28835731638945994</v>
      </c>
      <c r="AY295" s="73">
        <f t="shared" si="155"/>
        <v>0.28925009235315846</v>
      </c>
      <c r="AZ295" s="73">
        <f t="shared" si="155"/>
        <v>0.29025191675794088</v>
      </c>
    </row>
    <row r="296" spans="1:52">
      <c r="A296" s="70" t="s">
        <v>120</v>
      </c>
      <c r="B296" s="10" t="s">
        <v>33</v>
      </c>
      <c r="C296" s="73">
        <f t="shared" ref="C296:AH296" si="156">C138/C209</f>
        <v>0.27360192423331331</v>
      </c>
      <c r="D296" s="73">
        <f t="shared" si="156"/>
        <v>0.27241179872758819</v>
      </c>
      <c r="E296" s="73">
        <f t="shared" si="156"/>
        <v>0.29901423877327493</v>
      </c>
      <c r="F296" s="73">
        <f t="shared" si="156"/>
        <v>0.29084287200832465</v>
      </c>
      <c r="G296" s="73">
        <f t="shared" si="156"/>
        <v>0.28134254689042448</v>
      </c>
      <c r="H296" s="73">
        <f t="shared" si="156"/>
        <v>0.27390300230946885</v>
      </c>
      <c r="I296" s="73">
        <f t="shared" si="156"/>
        <v>0.25821596244131456</v>
      </c>
      <c r="J296" s="73">
        <f t="shared" si="156"/>
        <v>0.26015919564306661</v>
      </c>
      <c r="K296" s="73">
        <f t="shared" si="156"/>
        <v>0.24073380756271059</v>
      </c>
      <c r="L296" s="73">
        <f t="shared" si="156"/>
        <v>0.23278921220723917</v>
      </c>
      <c r="M296" s="73">
        <f t="shared" si="156"/>
        <v>0.23624823695345556</v>
      </c>
      <c r="N296" s="73">
        <f t="shared" si="156"/>
        <v>0.23841059602649006</v>
      </c>
      <c r="O296" s="73">
        <f t="shared" si="156"/>
        <v>0.24043715846994534</v>
      </c>
      <c r="P296" s="73">
        <f t="shared" si="156"/>
        <v>0.24420980926430519</v>
      </c>
      <c r="Q296" s="73">
        <f t="shared" si="156"/>
        <v>0.24821489289357362</v>
      </c>
      <c r="R296" s="73">
        <f t="shared" si="156"/>
        <v>0.25287745429925523</v>
      </c>
      <c r="S296" s="73">
        <f t="shared" si="156"/>
        <v>0.25802093887200273</v>
      </c>
      <c r="T296" s="73">
        <f t="shared" si="156"/>
        <v>0.26036484245439467</v>
      </c>
      <c r="U296" s="73">
        <f t="shared" si="156"/>
        <v>0.25797101449275361</v>
      </c>
      <c r="V296" s="73">
        <f t="shared" si="156"/>
        <v>0.26472491909385115</v>
      </c>
      <c r="W296" s="73">
        <f t="shared" si="156"/>
        <v>0.26616682286785381</v>
      </c>
      <c r="X296" s="73">
        <f t="shared" si="156"/>
        <v>0.26809815950920246</v>
      </c>
      <c r="Y296" s="73">
        <f t="shared" si="156"/>
        <v>0.26526378186129224</v>
      </c>
      <c r="Z296" s="73">
        <f t="shared" si="156"/>
        <v>0.2687224669603524</v>
      </c>
      <c r="AA296" s="73">
        <f t="shared" si="156"/>
        <v>0.27083333333333331</v>
      </c>
      <c r="AB296" s="73">
        <f t="shared" si="156"/>
        <v>0.27280501710376281</v>
      </c>
      <c r="AC296" s="73">
        <f t="shared" si="156"/>
        <v>0.26839126919967665</v>
      </c>
      <c r="AD296" s="73">
        <f t="shared" si="156"/>
        <v>0.26875493550934454</v>
      </c>
      <c r="AE296" s="73">
        <f t="shared" si="156"/>
        <v>0.26912181303116145</v>
      </c>
      <c r="AF296" s="73">
        <f t="shared" si="156"/>
        <v>0.26441255169058625</v>
      </c>
      <c r="AG296" s="73">
        <f t="shared" si="156"/>
        <v>0.26070676339808097</v>
      </c>
      <c r="AH296" s="73">
        <f t="shared" si="156"/>
        <v>0.26222732491389206</v>
      </c>
      <c r="AI296" s="73">
        <f t="shared" ref="AI296:AZ296" si="157">AI138/AI209</f>
        <v>0.26563566067773481</v>
      </c>
      <c r="AJ296" s="73">
        <f t="shared" si="157"/>
        <v>0.25933034762209428</v>
      </c>
      <c r="AK296" s="73">
        <f t="shared" si="157"/>
        <v>0.25970772442588724</v>
      </c>
      <c r="AL296" s="73">
        <f t="shared" si="157"/>
        <v>0.262217659137577</v>
      </c>
      <c r="AM296" s="73">
        <f t="shared" si="157"/>
        <v>0.26651712887438828</v>
      </c>
      <c r="AN296" s="73">
        <f t="shared" si="157"/>
        <v>0.27012305830139199</v>
      </c>
      <c r="AO296" s="73">
        <f t="shared" si="157"/>
        <v>0.27007874015748029</v>
      </c>
      <c r="AP296" s="73">
        <f t="shared" si="157"/>
        <v>0.27364733359283766</v>
      </c>
      <c r="AQ296" s="73">
        <f t="shared" si="157"/>
        <v>0.27498555748122472</v>
      </c>
      <c r="AR296" s="73">
        <f t="shared" si="157"/>
        <v>0.2753295668549906</v>
      </c>
      <c r="AS296" s="73">
        <f t="shared" si="157"/>
        <v>0.27476393260507315</v>
      </c>
      <c r="AT296" s="73">
        <f t="shared" si="157"/>
        <v>0.27600732600732603</v>
      </c>
      <c r="AU296" s="73">
        <f t="shared" si="157"/>
        <v>0.27602381381923147</v>
      </c>
      <c r="AV296" s="73">
        <f t="shared" si="157"/>
        <v>0.27876503320768264</v>
      </c>
      <c r="AW296" s="73">
        <f t="shared" si="157"/>
        <v>0.27990770323038694</v>
      </c>
      <c r="AX296" s="73">
        <f t="shared" si="157"/>
        <v>0.27916303400174369</v>
      </c>
      <c r="AY296" s="73">
        <f t="shared" si="157"/>
        <v>0.27938144329896908</v>
      </c>
      <c r="AZ296" s="73">
        <f t="shared" si="157"/>
        <v>0.28016290514169351</v>
      </c>
    </row>
    <row r="297" spans="1:52">
      <c r="A297" s="70" t="s">
        <v>121</v>
      </c>
      <c r="B297" s="10" t="s">
        <v>33</v>
      </c>
      <c r="C297" s="73">
        <f t="shared" ref="C297:AH297" si="158">C139/C210</f>
        <v>0.27360192423331331</v>
      </c>
      <c r="D297" s="73">
        <f t="shared" si="158"/>
        <v>0.27256944444444442</v>
      </c>
      <c r="E297" s="73">
        <f t="shared" si="158"/>
        <v>0.3040089086859688</v>
      </c>
      <c r="F297" s="73">
        <f t="shared" si="158"/>
        <v>0.29797441364605542</v>
      </c>
      <c r="G297" s="73">
        <f t="shared" si="158"/>
        <v>0.2883156297420334</v>
      </c>
      <c r="H297" s="73">
        <f t="shared" si="158"/>
        <v>0.27971698113207549</v>
      </c>
      <c r="I297" s="73">
        <f t="shared" si="158"/>
        <v>0.26327241079199304</v>
      </c>
      <c r="J297" s="73">
        <f t="shared" si="158"/>
        <v>0.26572528883183566</v>
      </c>
      <c r="K297" s="73">
        <f t="shared" si="158"/>
        <v>0.24636015325670499</v>
      </c>
      <c r="L297" s="73">
        <f t="shared" si="158"/>
        <v>0.23690863127482845</v>
      </c>
      <c r="M297" s="73">
        <f t="shared" si="158"/>
        <v>0.23945675482487491</v>
      </c>
      <c r="N297" s="73">
        <f t="shared" si="158"/>
        <v>0.24119718309859156</v>
      </c>
      <c r="O297" s="73">
        <f t="shared" si="158"/>
        <v>0.24330900243309003</v>
      </c>
      <c r="P297" s="73">
        <f t="shared" si="158"/>
        <v>0.24237400530503977</v>
      </c>
      <c r="Q297" s="73">
        <f t="shared" si="158"/>
        <v>0.22358943577430973</v>
      </c>
      <c r="R297" s="73">
        <f t="shared" si="158"/>
        <v>0.21156519321656936</v>
      </c>
      <c r="S297" s="73">
        <f t="shared" si="158"/>
        <v>0.21611111111111111</v>
      </c>
      <c r="T297" s="73">
        <f t="shared" si="158"/>
        <v>0.22048997772828507</v>
      </c>
      <c r="U297" s="73">
        <f t="shared" si="158"/>
        <v>0.22088572990705305</v>
      </c>
      <c r="V297" s="73">
        <f t="shared" si="158"/>
        <v>0.22763556289567849</v>
      </c>
      <c r="W297" s="73">
        <f t="shared" si="158"/>
        <v>0.23368362831858408</v>
      </c>
      <c r="X297" s="73">
        <f t="shared" si="158"/>
        <v>0.23792535675082327</v>
      </c>
      <c r="Y297" s="73">
        <f t="shared" si="158"/>
        <v>0.23901913230935057</v>
      </c>
      <c r="Z297" s="73">
        <f t="shared" si="158"/>
        <v>0.24270024109295474</v>
      </c>
      <c r="AA297" s="73">
        <f t="shared" si="158"/>
        <v>0.24654255319148935</v>
      </c>
      <c r="AB297" s="73">
        <f t="shared" si="158"/>
        <v>0.24940867279894874</v>
      </c>
      <c r="AC297" s="73">
        <f t="shared" si="158"/>
        <v>0.25385620915032681</v>
      </c>
      <c r="AD297" s="73">
        <f t="shared" si="158"/>
        <v>0.25672182006204758</v>
      </c>
      <c r="AE297" s="73">
        <f t="shared" si="158"/>
        <v>0.25702811244979917</v>
      </c>
      <c r="AF297" s="73">
        <f t="shared" si="158"/>
        <v>0.25979176995537928</v>
      </c>
      <c r="AG297" s="73">
        <f t="shared" si="158"/>
        <v>0.25936669083877206</v>
      </c>
      <c r="AH297" s="73">
        <f t="shared" si="158"/>
        <v>0.26236559139784948</v>
      </c>
      <c r="AI297" s="73">
        <f t="shared" ref="AI297:AZ297" si="159">AI139/AI210</f>
        <v>0.26441073512252045</v>
      </c>
      <c r="AJ297" s="73">
        <f t="shared" si="159"/>
        <v>0.26512902489152773</v>
      </c>
      <c r="AK297" s="73">
        <f t="shared" si="159"/>
        <v>0.26418009269476939</v>
      </c>
      <c r="AL297" s="73">
        <f t="shared" si="159"/>
        <v>0.26790393013100439</v>
      </c>
      <c r="AM297" s="73">
        <f t="shared" si="159"/>
        <v>0.27284566963316692</v>
      </c>
      <c r="AN297" s="73">
        <f t="shared" si="159"/>
        <v>0.27710843373493976</v>
      </c>
      <c r="AO297" s="73">
        <f t="shared" si="159"/>
        <v>0.27760252365930599</v>
      </c>
      <c r="AP297" s="73">
        <f t="shared" si="159"/>
        <v>0.28164029975020816</v>
      </c>
      <c r="AQ297" s="73">
        <f t="shared" si="159"/>
        <v>0.2833573932769643</v>
      </c>
      <c r="AR297" s="73">
        <f t="shared" si="159"/>
        <v>0.28404276780310672</v>
      </c>
      <c r="AS297" s="73">
        <f t="shared" si="159"/>
        <v>0.28528648432820924</v>
      </c>
      <c r="AT297" s="73">
        <f t="shared" si="159"/>
        <v>0.28915902750099642</v>
      </c>
      <c r="AU297" s="73">
        <f t="shared" si="159"/>
        <v>0.29016361127537948</v>
      </c>
      <c r="AV297" s="73">
        <f t="shared" si="159"/>
        <v>0.29348252846486061</v>
      </c>
      <c r="AW297" s="73">
        <f t="shared" si="159"/>
        <v>0.29444875776397517</v>
      </c>
      <c r="AX297" s="73">
        <f t="shared" si="159"/>
        <v>0.29513223457263321</v>
      </c>
      <c r="AY297" s="73">
        <f t="shared" si="159"/>
        <v>0.29660534799924143</v>
      </c>
      <c r="AZ297" s="73">
        <f t="shared" si="159"/>
        <v>0.29832801052038327</v>
      </c>
    </row>
    <row r="298" spans="1:52">
      <c r="A298" s="70" t="s">
        <v>122</v>
      </c>
      <c r="B298" s="10" t="s">
        <v>33</v>
      </c>
      <c r="C298" s="73">
        <f t="shared" ref="C298:AH298" si="160">C140/C211</f>
        <v>0.27360192423331331</v>
      </c>
      <c r="D298" s="73">
        <f t="shared" si="160"/>
        <v>0.27241179872758819</v>
      </c>
      <c r="E298" s="73">
        <f t="shared" si="160"/>
        <v>0.30367074527252502</v>
      </c>
      <c r="F298" s="73">
        <f t="shared" si="160"/>
        <v>0.29781566329248799</v>
      </c>
      <c r="G298" s="73">
        <f t="shared" si="160"/>
        <v>0.28816986855409504</v>
      </c>
      <c r="H298" s="73">
        <f t="shared" si="160"/>
        <v>0.2795851013672796</v>
      </c>
      <c r="I298" s="73">
        <f t="shared" si="160"/>
        <v>0.26338702655637786</v>
      </c>
      <c r="J298" s="73">
        <f t="shared" si="160"/>
        <v>0.26595289079229123</v>
      </c>
      <c r="K298" s="73">
        <f t="shared" si="160"/>
        <v>0.25223214285714285</v>
      </c>
      <c r="L298" s="73">
        <f t="shared" si="160"/>
        <v>0.24134312696747115</v>
      </c>
      <c r="M298" s="73">
        <f t="shared" si="160"/>
        <v>0.24350536889504676</v>
      </c>
      <c r="N298" s="73">
        <f t="shared" si="160"/>
        <v>0.24487004103967169</v>
      </c>
      <c r="O298" s="73">
        <f t="shared" si="160"/>
        <v>0.24703891708967851</v>
      </c>
      <c r="P298" s="73">
        <f t="shared" si="160"/>
        <v>0.24476650563607086</v>
      </c>
      <c r="Q298" s="73">
        <f t="shared" si="160"/>
        <v>0.22549591598599766</v>
      </c>
      <c r="R298" s="73">
        <f t="shared" si="160"/>
        <v>0.21297297297297296</v>
      </c>
      <c r="S298" s="73">
        <f t="shared" si="160"/>
        <v>0.21723858416644151</v>
      </c>
      <c r="T298" s="73">
        <f t="shared" si="160"/>
        <v>0.22110960757780784</v>
      </c>
      <c r="U298" s="73">
        <f t="shared" si="160"/>
        <v>0.2215122470713525</v>
      </c>
      <c r="V298" s="73">
        <f t="shared" si="160"/>
        <v>0.22773605150214593</v>
      </c>
      <c r="W298" s="73">
        <f t="shared" si="160"/>
        <v>0.23348611485575627</v>
      </c>
      <c r="X298" s="73">
        <f t="shared" si="160"/>
        <v>0.23722920566996522</v>
      </c>
      <c r="Y298" s="73">
        <f t="shared" si="160"/>
        <v>0.23835832675611682</v>
      </c>
      <c r="Z298" s="73">
        <f t="shared" si="160"/>
        <v>0.2418215126930123</v>
      </c>
      <c r="AA298" s="73">
        <f t="shared" si="160"/>
        <v>0.24738219895287958</v>
      </c>
      <c r="AB298" s="73">
        <f t="shared" si="160"/>
        <v>0.25006471654154799</v>
      </c>
      <c r="AC298" s="73">
        <f t="shared" si="160"/>
        <v>0.25411946446961897</v>
      </c>
      <c r="AD298" s="73">
        <f t="shared" si="160"/>
        <v>0.25739041794087664</v>
      </c>
      <c r="AE298" s="73">
        <f t="shared" si="160"/>
        <v>0.25845229151014276</v>
      </c>
      <c r="AF298" s="73">
        <f t="shared" si="160"/>
        <v>0.25978473581213307</v>
      </c>
      <c r="AG298" s="73">
        <f t="shared" si="160"/>
        <v>0.25880952380952382</v>
      </c>
      <c r="AH298" s="73">
        <f t="shared" si="160"/>
        <v>0.26200564971751411</v>
      </c>
      <c r="AI298" s="73">
        <f t="shared" ref="AI298:AZ298" si="161">AI140/AI211</f>
        <v>0.26423795250172932</v>
      </c>
      <c r="AJ298" s="73">
        <f t="shared" si="161"/>
        <v>0.26453357368183866</v>
      </c>
      <c r="AK298" s="73">
        <f t="shared" si="161"/>
        <v>0.26373147340889275</v>
      </c>
      <c r="AL298" s="73">
        <f t="shared" si="161"/>
        <v>0.26752966558791802</v>
      </c>
      <c r="AM298" s="73">
        <f t="shared" si="161"/>
        <v>0.27214239759811282</v>
      </c>
      <c r="AN298" s="73">
        <f t="shared" si="161"/>
        <v>0.276478094427903</v>
      </c>
      <c r="AO298" s="73">
        <f t="shared" si="161"/>
        <v>0.27631305791986716</v>
      </c>
      <c r="AP298" s="73">
        <f t="shared" si="161"/>
        <v>0.28002463559843976</v>
      </c>
      <c r="AQ298" s="73">
        <f t="shared" si="161"/>
        <v>0.28161854412362747</v>
      </c>
      <c r="AR298" s="73">
        <f t="shared" si="161"/>
        <v>0.2824138617805218</v>
      </c>
      <c r="AS298" s="73">
        <f t="shared" si="161"/>
        <v>0.28393843725335438</v>
      </c>
      <c r="AT298" s="73">
        <f t="shared" si="161"/>
        <v>0.2866117000392619</v>
      </c>
      <c r="AU298" s="73">
        <f t="shared" si="161"/>
        <v>0.28754365541327126</v>
      </c>
      <c r="AV298" s="73">
        <f t="shared" si="161"/>
        <v>0.29135993800852383</v>
      </c>
      <c r="AW298" s="73">
        <f t="shared" si="161"/>
        <v>0.29278587874136608</v>
      </c>
      <c r="AX298" s="73">
        <f t="shared" si="161"/>
        <v>0.29376066755167834</v>
      </c>
      <c r="AY298" s="73">
        <f t="shared" si="161"/>
        <v>0.29404023312652755</v>
      </c>
      <c r="AZ298" s="73">
        <f t="shared" si="161"/>
        <v>0.29555183324027545</v>
      </c>
    </row>
    <row r="299" spans="1:52" ht="14.25" customHeight="1">
      <c r="A299" s="71" t="s">
        <v>145</v>
      </c>
      <c r="B299" s="10" t="s">
        <v>33</v>
      </c>
      <c r="C299" s="73">
        <f t="shared" ref="C299:AH299" si="162">C141/C212</f>
        <v>0.27360192423331331</v>
      </c>
      <c r="D299" s="73">
        <f t="shared" si="162"/>
        <v>0.27241179872758819</v>
      </c>
      <c r="E299" s="73">
        <f t="shared" si="162"/>
        <v>0.30367074527252502</v>
      </c>
      <c r="F299" s="73">
        <f t="shared" si="162"/>
        <v>0.29781566329248799</v>
      </c>
      <c r="G299" s="73">
        <f t="shared" si="162"/>
        <v>0.28816986855409504</v>
      </c>
      <c r="H299" s="73">
        <f t="shared" si="162"/>
        <v>0.2806436346426881</v>
      </c>
      <c r="I299" s="73">
        <f t="shared" si="162"/>
        <v>0.26453869698294707</v>
      </c>
      <c r="J299" s="73">
        <f t="shared" si="162"/>
        <v>0.26732673267326734</v>
      </c>
      <c r="K299" s="73">
        <f t="shared" si="162"/>
        <v>0.25278396436525613</v>
      </c>
      <c r="L299" s="73">
        <f t="shared" si="162"/>
        <v>0.24265734265734265</v>
      </c>
      <c r="M299" s="73">
        <f t="shared" si="162"/>
        <v>0.24599860821155184</v>
      </c>
      <c r="N299" s="73">
        <f t="shared" si="162"/>
        <v>0.24733768464445208</v>
      </c>
      <c r="O299" s="73">
        <f t="shared" si="162"/>
        <v>0.24982981620149761</v>
      </c>
      <c r="P299" s="73">
        <f t="shared" si="162"/>
        <v>0.25391956373551466</v>
      </c>
      <c r="Q299" s="73">
        <f t="shared" si="162"/>
        <v>0.2578231292517007</v>
      </c>
      <c r="R299" s="73">
        <f t="shared" si="162"/>
        <v>0.26258503401360545</v>
      </c>
      <c r="S299" s="73">
        <f t="shared" si="162"/>
        <v>0.26720922346558157</v>
      </c>
      <c r="T299" s="73">
        <f t="shared" si="162"/>
        <v>0.26942482341069629</v>
      </c>
      <c r="U299" s="73">
        <f t="shared" si="162"/>
        <v>0.26573198565373329</v>
      </c>
      <c r="V299" s="73">
        <f t="shared" si="162"/>
        <v>0.26823899371069182</v>
      </c>
      <c r="W299" s="73">
        <f t="shared" si="162"/>
        <v>0.24736991754336082</v>
      </c>
      <c r="X299" s="73">
        <f t="shared" si="162"/>
        <v>0.22967741935483871</v>
      </c>
      <c r="Y299" s="73">
        <f t="shared" si="162"/>
        <v>0.22902494331065759</v>
      </c>
      <c r="Z299" s="73">
        <f t="shared" si="162"/>
        <v>0.23387096774193547</v>
      </c>
      <c r="AA299" s="73">
        <f t="shared" si="162"/>
        <v>0.23771313941825475</v>
      </c>
      <c r="AB299" s="73">
        <f t="shared" si="162"/>
        <v>0.24014869888475837</v>
      </c>
      <c r="AC299" s="73">
        <f t="shared" si="162"/>
        <v>0.24426350851221318</v>
      </c>
      <c r="AD299" s="73">
        <f t="shared" si="162"/>
        <v>0.24743276283618582</v>
      </c>
      <c r="AE299" s="73">
        <f t="shared" si="162"/>
        <v>0.24915743861338469</v>
      </c>
      <c r="AF299" s="73">
        <f t="shared" si="162"/>
        <v>0.25100070638097483</v>
      </c>
      <c r="AG299" s="73">
        <f t="shared" si="162"/>
        <v>0.25051664753157288</v>
      </c>
      <c r="AH299" s="73">
        <f t="shared" si="162"/>
        <v>0.25363636363636366</v>
      </c>
      <c r="AI299" s="73">
        <f t="shared" ref="AI299:AZ299" si="163">AI141/AI212</f>
        <v>0.25613018279090505</v>
      </c>
      <c r="AJ299" s="73">
        <f t="shared" si="163"/>
        <v>0.25665067597034452</v>
      </c>
      <c r="AK299" s="73">
        <f t="shared" si="163"/>
        <v>0.25650243180376403</v>
      </c>
      <c r="AL299" s="73">
        <f t="shared" si="163"/>
        <v>0.26059588753671842</v>
      </c>
      <c r="AM299" s="73">
        <f t="shared" si="163"/>
        <v>0.26545530492898917</v>
      </c>
      <c r="AN299" s="73">
        <f t="shared" si="163"/>
        <v>0.26967688483844243</v>
      </c>
      <c r="AO299" s="73">
        <f t="shared" si="163"/>
        <v>0.27069805194805197</v>
      </c>
      <c r="AP299" s="73">
        <f t="shared" si="163"/>
        <v>0.27460827641623142</v>
      </c>
      <c r="AQ299" s="73">
        <f t="shared" si="163"/>
        <v>0.27618478693747511</v>
      </c>
      <c r="AR299" s="73">
        <f t="shared" si="163"/>
        <v>0.27759327993748778</v>
      </c>
      <c r="AS299" s="73">
        <f t="shared" si="163"/>
        <v>0.27910129769513847</v>
      </c>
      <c r="AT299" s="73">
        <f t="shared" si="163"/>
        <v>0.28107588856868398</v>
      </c>
      <c r="AU299" s="73">
        <f t="shared" si="163"/>
        <v>0.2819684590537716</v>
      </c>
      <c r="AV299" s="73">
        <f t="shared" si="163"/>
        <v>0.28560591693533094</v>
      </c>
      <c r="AW299" s="73">
        <f t="shared" si="163"/>
        <v>0.28751410304625802</v>
      </c>
      <c r="AX299" s="73">
        <f t="shared" si="163"/>
        <v>0.28861183475995533</v>
      </c>
      <c r="AY299" s="73">
        <f t="shared" si="163"/>
        <v>0.28856088560885607</v>
      </c>
      <c r="AZ299" s="73">
        <f t="shared" si="163"/>
        <v>0.28988682000730193</v>
      </c>
    </row>
    <row r="300" spans="1:52">
      <c r="A300" s="70" t="s">
        <v>124</v>
      </c>
      <c r="B300" s="10" t="s">
        <v>33</v>
      </c>
      <c r="C300" s="73">
        <f t="shared" ref="C300:AH300" si="164">C142/C213</f>
        <v>0.27360192423331331</v>
      </c>
      <c r="D300" s="73">
        <f t="shared" si="164"/>
        <v>0.27241179872758819</v>
      </c>
      <c r="E300" s="73">
        <f t="shared" si="164"/>
        <v>0.2988505747126437</v>
      </c>
      <c r="F300" s="73">
        <f t="shared" si="164"/>
        <v>0.29084287200832465</v>
      </c>
      <c r="G300" s="73">
        <f t="shared" si="164"/>
        <v>0.28134254689042448</v>
      </c>
      <c r="H300" s="73">
        <f t="shared" si="164"/>
        <v>0.27390300230946885</v>
      </c>
      <c r="I300" s="73">
        <f t="shared" si="164"/>
        <v>0.25843656557026912</v>
      </c>
      <c r="J300" s="73">
        <f t="shared" si="164"/>
        <v>0.26081478370432593</v>
      </c>
      <c r="K300" s="73">
        <f t="shared" si="164"/>
        <v>0.24691805656272661</v>
      </c>
      <c r="L300" s="73">
        <f t="shared" si="164"/>
        <v>0.23718386876281614</v>
      </c>
      <c r="M300" s="73">
        <f t="shared" si="164"/>
        <v>0.24014945652173914</v>
      </c>
      <c r="N300" s="73">
        <f t="shared" si="164"/>
        <v>0.24169184290030213</v>
      </c>
      <c r="O300" s="73">
        <f t="shared" si="164"/>
        <v>0.24393486208042539</v>
      </c>
      <c r="P300" s="73">
        <f t="shared" si="164"/>
        <v>0.24717982747179829</v>
      </c>
      <c r="Q300" s="73">
        <f t="shared" si="164"/>
        <v>0.25049570389953735</v>
      </c>
      <c r="R300" s="73">
        <f t="shared" si="164"/>
        <v>0.25478547854785477</v>
      </c>
      <c r="S300" s="73">
        <f t="shared" si="164"/>
        <v>0.25912528773429794</v>
      </c>
      <c r="T300" s="73">
        <f t="shared" si="164"/>
        <v>0.26210732984293195</v>
      </c>
      <c r="U300" s="73">
        <f t="shared" si="164"/>
        <v>0.25930639516385617</v>
      </c>
      <c r="V300" s="73">
        <f t="shared" si="164"/>
        <v>0.26624605678233437</v>
      </c>
      <c r="W300" s="73">
        <f t="shared" si="164"/>
        <v>0.27099594130502652</v>
      </c>
      <c r="X300" s="73">
        <f t="shared" si="164"/>
        <v>0.27320221266133987</v>
      </c>
      <c r="Y300" s="73">
        <f t="shared" si="164"/>
        <v>0.2687665587282897</v>
      </c>
      <c r="Z300" s="73">
        <f t="shared" si="164"/>
        <v>0.27256792287467135</v>
      </c>
      <c r="AA300" s="73">
        <f t="shared" si="164"/>
        <v>0.27500720668780626</v>
      </c>
      <c r="AB300" s="73">
        <f t="shared" si="164"/>
        <v>0.27547276319503244</v>
      </c>
      <c r="AC300" s="73">
        <f t="shared" si="164"/>
        <v>0.2778242677824268</v>
      </c>
      <c r="AD300" s="73">
        <f t="shared" si="164"/>
        <v>0.27125294271514516</v>
      </c>
      <c r="AE300" s="73">
        <f t="shared" si="164"/>
        <v>0.27016026456372422</v>
      </c>
      <c r="AF300" s="73">
        <f t="shared" si="164"/>
        <v>0.27161419290354821</v>
      </c>
      <c r="AG300" s="73">
        <f t="shared" si="164"/>
        <v>0.26903553299492383</v>
      </c>
      <c r="AH300" s="73">
        <f t="shared" si="164"/>
        <v>0.26964705882352941</v>
      </c>
      <c r="AI300" s="73">
        <f t="shared" ref="AI300:AZ300" si="165">AI142/AI213</f>
        <v>0.27200929152148662</v>
      </c>
      <c r="AJ300" s="73">
        <f t="shared" si="165"/>
        <v>0.26442516268980476</v>
      </c>
      <c r="AK300" s="73">
        <f t="shared" si="165"/>
        <v>0.26295828065739568</v>
      </c>
      <c r="AL300" s="73">
        <f t="shared" si="165"/>
        <v>0.26612567623803579</v>
      </c>
      <c r="AM300" s="73">
        <f t="shared" si="165"/>
        <v>0.27039867795909939</v>
      </c>
      <c r="AN300" s="73">
        <f t="shared" si="165"/>
        <v>0.27380465876583571</v>
      </c>
      <c r="AO300" s="73">
        <f t="shared" si="165"/>
        <v>0.27345150368452498</v>
      </c>
      <c r="AP300" s="73">
        <f t="shared" si="165"/>
        <v>0.27702303603071471</v>
      </c>
      <c r="AQ300" s="73">
        <f t="shared" si="165"/>
        <v>0.27798325871131008</v>
      </c>
      <c r="AR300" s="73">
        <f t="shared" si="165"/>
        <v>0.27858231707317072</v>
      </c>
      <c r="AS300" s="73">
        <f t="shared" si="165"/>
        <v>0.27984159909485196</v>
      </c>
      <c r="AT300" s="73">
        <f t="shared" si="165"/>
        <v>0.28070829450139795</v>
      </c>
      <c r="AU300" s="73">
        <f t="shared" si="165"/>
        <v>0.28052138791995596</v>
      </c>
      <c r="AV300" s="73">
        <f t="shared" si="165"/>
        <v>0.28328767123287674</v>
      </c>
      <c r="AW300" s="73">
        <f t="shared" si="165"/>
        <v>0.28437217705510387</v>
      </c>
      <c r="AX300" s="73">
        <f t="shared" si="165"/>
        <v>0.28479771876670823</v>
      </c>
      <c r="AY300" s="73">
        <f t="shared" si="165"/>
        <v>0.28402679830747529</v>
      </c>
      <c r="AZ300" s="73">
        <f t="shared" si="165"/>
        <v>0.28172894782159463</v>
      </c>
    </row>
    <row r="301" spans="1:52">
      <c r="A301" s="70" t="s">
        <v>125</v>
      </c>
    </row>
    <row r="302" spans="1:52">
      <c r="B302" s="9" t="s">
        <v>102</v>
      </c>
      <c r="C302" s="23">
        <v>2013</v>
      </c>
      <c r="D302" s="23">
        <v>2014</v>
      </c>
      <c r="E302" s="23">
        <v>2015</v>
      </c>
      <c r="F302" s="23">
        <v>2016</v>
      </c>
      <c r="G302" s="23">
        <v>2017</v>
      </c>
      <c r="H302" s="23">
        <v>2018</v>
      </c>
      <c r="I302" s="23">
        <v>2019</v>
      </c>
      <c r="J302" s="23">
        <v>2020</v>
      </c>
      <c r="K302" s="23">
        <v>2021</v>
      </c>
      <c r="L302" s="23">
        <v>2022</v>
      </c>
      <c r="M302" s="23">
        <v>2023</v>
      </c>
      <c r="N302" s="23">
        <v>2024</v>
      </c>
      <c r="O302" s="23">
        <v>2025</v>
      </c>
      <c r="P302" s="23">
        <v>2026</v>
      </c>
      <c r="Q302" s="23">
        <v>2027</v>
      </c>
      <c r="R302" s="23">
        <v>2028</v>
      </c>
      <c r="S302" s="23">
        <v>2029</v>
      </c>
      <c r="T302" s="23">
        <v>2030</v>
      </c>
      <c r="U302" s="23">
        <v>2031</v>
      </c>
      <c r="V302" s="23">
        <v>2032</v>
      </c>
      <c r="W302" s="23">
        <v>2033</v>
      </c>
      <c r="X302" s="23">
        <v>2034</v>
      </c>
      <c r="Y302" s="23">
        <v>2035</v>
      </c>
      <c r="Z302" s="23">
        <v>2036</v>
      </c>
      <c r="AA302" s="23">
        <v>2037</v>
      </c>
      <c r="AB302" s="11">
        <v>2038</v>
      </c>
      <c r="AC302" s="11">
        <v>2039</v>
      </c>
      <c r="AD302" s="11">
        <v>2040</v>
      </c>
      <c r="AE302" s="11">
        <v>2041</v>
      </c>
      <c r="AF302" s="11">
        <v>2042</v>
      </c>
      <c r="AG302" s="11">
        <v>2043</v>
      </c>
      <c r="AH302" s="11">
        <v>2044</v>
      </c>
      <c r="AI302" s="11">
        <v>2045</v>
      </c>
      <c r="AJ302" s="11">
        <v>2046</v>
      </c>
      <c r="AK302" s="11">
        <v>2047</v>
      </c>
      <c r="AL302" s="11">
        <v>2048</v>
      </c>
      <c r="AM302" s="11">
        <v>2049</v>
      </c>
      <c r="AN302" s="11">
        <v>2050</v>
      </c>
      <c r="AO302" s="11">
        <v>2051</v>
      </c>
      <c r="AP302" s="11">
        <v>2052</v>
      </c>
      <c r="AQ302" s="11">
        <v>2053</v>
      </c>
      <c r="AR302" s="11">
        <v>2054</v>
      </c>
      <c r="AS302" s="11">
        <v>2055</v>
      </c>
      <c r="AT302" s="11">
        <v>2056</v>
      </c>
      <c r="AU302" s="11">
        <v>2057</v>
      </c>
      <c r="AV302" s="11">
        <v>2058</v>
      </c>
      <c r="AW302" s="11">
        <v>2059</v>
      </c>
      <c r="AX302" s="11">
        <v>2060</v>
      </c>
      <c r="AY302" s="11">
        <v>2061</v>
      </c>
      <c r="AZ302" s="11">
        <v>2062</v>
      </c>
    </row>
    <row r="303" spans="1:52">
      <c r="B303" s="10" t="s">
        <v>34</v>
      </c>
      <c r="C303" s="72">
        <f t="shared" ref="C303:AH303" si="166">C145/C206</f>
        <v>0.2713598074608905</v>
      </c>
      <c r="D303" s="72">
        <f t="shared" si="166"/>
        <v>0.25462962962962965</v>
      </c>
      <c r="E303" s="72">
        <f t="shared" si="166"/>
        <v>0.28106974305191401</v>
      </c>
      <c r="F303" s="72">
        <f t="shared" si="166"/>
        <v>0.29014778325123153</v>
      </c>
      <c r="G303" s="72">
        <f t="shared" si="166"/>
        <v>0.30819672131147541</v>
      </c>
      <c r="H303" s="72">
        <f t="shared" si="166"/>
        <v>0.3250992501102779</v>
      </c>
      <c r="I303" s="72">
        <f t="shared" si="166"/>
        <v>0.35094185094185093</v>
      </c>
      <c r="J303" s="72">
        <f t="shared" si="166"/>
        <v>0.34723926380368098</v>
      </c>
      <c r="K303" s="72">
        <f t="shared" si="166"/>
        <v>0.34442190669371198</v>
      </c>
      <c r="L303" s="72">
        <f t="shared" si="166"/>
        <v>0.33560818948213567</v>
      </c>
      <c r="M303" s="72">
        <f t="shared" si="166"/>
        <v>0.33033268101761254</v>
      </c>
      <c r="N303" s="72">
        <f t="shared" si="166"/>
        <v>0.32937116564417179</v>
      </c>
      <c r="O303" s="72">
        <f t="shared" si="166"/>
        <v>0.32388510959939532</v>
      </c>
      <c r="P303" s="72">
        <f t="shared" si="166"/>
        <v>0.32385938668661179</v>
      </c>
      <c r="Q303" s="72">
        <f t="shared" si="166"/>
        <v>0.31396648044692738</v>
      </c>
      <c r="R303" s="72">
        <f t="shared" si="166"/>
        <v>0.30550424824528999</v>
      </c>
      <c r="S303" s="72">
        <f t="shared" si="166"/>
        <v>0.29394708227618704</v>
      </c>
      <c r="T303" s="72">
        <f t="shared" si="166"/>
        <v>0.28299856527977046</v>
      </c>
      <c r="U303" s="72">
        <f t="shared" si="166"/>
        <v>0.28506470793983912</v>
      </c>
      <c r="V303" s="72">
        <f t="shared" si="166"/>
        <v>0.27003367003367001</v>
      </c>
      <c r="W303" s="72">
        <f t="shared" si="166"/>
        <v>0.26514635806671205</v>
      </c>
      <c r="X303" s="72">
        <f t="shared" si="166"/>
        <v>0.26379137412236708</v>
      </c>
      <c r="Y303" s="72">
        <f t="shared" si="166"/>
        <v>0.27111673521037644</v>
      </c>
      <c r="Z303" s="72">
        <f t="shared" si="166"/>
        <v>0.26751394916305021</v>
      </c>
      <c r="AA303" s="72">
        <f t="shared" si="166"/>
        <v>0.26481368356750151</v>
      </c>
      <c r="AB303" s="72">
        <f t="shared" si="166"/>
        <v>0.2597926267281106</v>
      </c>
      <c r="AC303" s="72">
        <f t="shared" si="166"/>
        <v>0.25471432592175625</v>
      </c>
      <c r="AD303" s="72">
        <f t="shared" si="166"/>
        <v>0.24979253112033195</v>
      </c>
      <c r="AE303" s="72">
        <f t="shared" si="166"/>
        <v>0.25188851263349832</v>
      </c>
      <c r="AF303" s="72">
        <f t="shared" si="166"/>
        <v>0.24590163934426229</v>
      </c>
      <c r="AG303" s="72">
        <f t="shared" si="166"/>
        <v>0.23653566229985443</v>
      </c>
      <c r="AH303" s="72">
        <f t="shared" si="166"/>
        <v>0.23258587786259541</v>
      </c>
      <c r="AI303" s="72">
        <f t="shared" ref="AI303:AZ303" si="167">AI145/AI206</f>
        <v>0.23183469573115351</v>
      </c>
      <c r="AJ303" s="72">
        <f t="shared" si="167"/>
        <v>0.22368133070693805</v>
      </c>
      <c r="AK303" s="72">
        <f t="shared" si="167"/>
        <v>0.22128020347604918</v>
      </c>
      <c r="AL303" s="72">
        <f t="shared" si="167"/>
        <v>0.21220930232558138</v>
      </c>
      <c r="AM303" s="72">
        <f t="shared" si="167"/>
        <v>0.21031991744066048</v>
      </c>
      <c r="AN303" s="72">
        <f t="shared" si="167"/>
        <v>0.20424403183023873</v>
      </c>
      <c r="AO303" s="72">
        <f t="shared" si="167"/>
        <v>0.19642502482621649</v>
      </c>
      <c r="AP303" s="72">
        <f t="shared" si="167"/>
        <v>0.1911563294854236</v>
      </c>
      <c r="AQ303" s="72">
        <f t="shared" si="167"/>
        <v>0.19177555726364334</v>
      </c>
      <c r="AR303" s="72">
        <f t="shared" si="167"/>
        <v>0.18641212801796744</v>
      </c>
      <c r="AS303" s="72">
        <f t="shared" si="167"/>
        <v>0.18070953436807094</v>
      </c>
      <c r="AT303" s="72">
        <f t="shared" si="167"/>
        <v>0.17755139166818265</v>
      </c>
      <c r="AU303" s="72">
        <f t="shared" si="167"/>
        <v>0.17228397275008964</v>
      </c>
      <c r="AV303" s="72">
        <f t="shared" si="167"/>
        <v>0.16645940664416414</v>
      </c>
      <c r="AW303" s="72">
        <f t="shared" si="167"/>
        <v>0.16299790356394131</v>
      </c>
      <c r="AX303" s="72">
        <f t="shared" si="167"/>
        <v>0.15789473684210525</v>
      </c>
      <c r="AY303" s="72">
        <f t="shared" si="167"/>
        <v>0.15376799322607959</v>
      </c>
      <c r="AZ303" s="72">
        <f t="shared" si="167"/>
        <v>0.15562530976375352</v>
      </c>
    </row>
    <row r="304" spans="1:52">
      <c r="A304" s="70" t="s">
        <v>88</v>
      </c>
      <c r="B304" s="47" t="s">
        <v>34</v>
      </c>
      <c r="C304" s="72">
        <f t="shared" ref="C304:AH304" si="168">C146/C207</f>
        <v>0.27179795550210462</v>
      </c>
      <c r="D304" s="72">
        <f t="shared" si="168"/>
        <v>0.25563909774436089</v>
      </c>
      <c r="E304" s="72">
        <f t="shared" si="168"/>
        <v>0.26788685524126454</v>
      </c>
      <c r="F304" s="72">
        <f t="shared" si="168"/>
        <v>0.27287149656266524</v>
      </c>
      <c r="G304" s="72">
        <f t="shared" si="168"/>
        <v>0.2895927601809955</v>
      </c>
      <c r="H304" s="72">
        <f t="shared" si="168"/>
        <v>0.31448598130841121</v>
      </c>
      <c r="I304" s="72">
        <f t="shared" si="168"/>
        <v>0.34110535405872194</v>
      </c>
      <c r="J304" s="72">
        <f t="shared" si="168"/>
        <v>0.33606204222317965</v>
      </c>
      <c r="K304" s="72">
        <f t="shared" si="168"/>
        <v>0.33049040511727079</v>
      </c>
      <c r="L304" s="72">
        <f t="shared" si="168"/>
        <v>0.32013479359730412</v>
      </c>
      <c r="M304" s="72">
        <f t="shared" si="168"/>
        <v>0.32072368421052633</v>
      </c>
      <c r="N304" s="72">
        <f t="shared" si="168"/>
        <v>0.37206784554312522</v>
      </c>
      <c r="O304" s="72">
        <f t="shared" si="168"/>
        <v>0.38671209540034074</v>
      </c>
      <c r="P304" s="72">
        <f t="shared" si="168"/>
        <v>0.38401360544217689</v>
      </c>
      <c r="Q304" s="72">
        <f t="shared" si="168"/>
        <v>0.37432065217391303</v>
      </c>
      <c r="R304" s="72">
        <f t="shared" si="168"/>
        <v>0.36890243902439024</v>
      </c>
      <c r="S304" s="72">
        <f t="shared" si="168"/>
        <v>0.35871404399323181</v>
      </c>
      <c r="T304" s="72">
        <f t="shared" si="168"/>
        <v>0.3502673796791444</v>
      </c>
      <c r="U304" s="72">
        <f t="shared" si="168"/>
        <v>0.34824902723735407</v>
      </c>
      <c r="V304" s="72">
        <f t="shared" si="168"/>
        <v>0.33225283630470015</v>
      </c>
      <c r="W304" s="72">
        <f t="shared" si="168"/>
        <v>0.32218649517684889</v>
      </c>
      <c r="X304" s="72">
        <f t="shared" si="168"/>
        <v>0.32319391634980987</v>
      </c>
      <c r="Y304" s="72">
        <f t="shared" si="168"/>
        <v>0.32735821334116955</v>
      </c>
      <c r="Z304" s="72">
        <f t="shared" si="168"/>
        <v>0.32113000864802538</v>
      </c>
      <c r="AA304" s="72">
        <f t="shared" si="168"/>
        <v>0.315177304964539</v>
      </c>
      <c r="AB304" s="72">
        <f t="shared" si="168"/>
        <v>0.30803696443573231</v>
      </c>
      <c r="AC304" s="72">
        <f t="shared" si="168"/>
        <v>0.3008238107892639</v>
      </c>
      <c r="AD304" s="72">
        <f t="shared" si="168"/>
        <v>0.29384255650818392</v>
      </c>
      <c r="AE304" s="72">
        <f t="shared" si="168"/>
        <v>0.29185750636132318</v>
      </c>
      <c r="AF304" s="72">
        <f t="shared" si="168"/>
        <v>0.28702143029135563</v>
      </c>
      <c r="AG304" s="72">
        <f t="shared" si="168"/>
        <v>0.27664504170528265</v>
      </c>
      <c r="AH304" s="72">
        <f t="shared" si="168"/>
        <v>0.26972936092790539</v>
      </c>
      <c r="AI304" s="72">
        <f t="shared" ref="AI304:AZ304" si="169">AI146/AI207</f>
        <v>0.26454668470906628</v>
      </c>
      <c r="AJ304" s="72">
        <f t="shared" si="169"/>
        <v>0.25744680851063828</v>
      </c>
      <c r="AK304" s="72">
        <f t="shared" si="169"/>
        <v>0.256140350877193</v>
      </c>
      <c r="AL304" s="72">
        <f t="shared" si="169"/>
        <v>0.24515602692229246</v>
      </c>
      <c r="AM304" s="72">
        <f t="shared" si="169"/>
        <v>0.24123251571052098</v>
      </c>
      <c r="AN304" s="72">
        <f t="shared" si="169"/>
        <v>0.23525872442839951</v>
      </c>
      <c r="AO304" s="72">
        <f t="shared" si="169"/>
        <v>0.22648151769998046</v>
      </c>
      <c r="AP304" s="72">
        <f t="shared" si="169"/>
        <v>0.220162224797219</v>
      </c>
      <c r="AQ304" s="72">
        <f t="shared" si="169"/>
        <v>0.21283134844410295</v>
      </c>
      <c r="AR304" s="72">
        <f t="shared" si="169"/>
        <v>0.19875070982396364</v>
      </c>
      <c r="AS304" s="72">
        <f t="shared" si="169"/>
        <v>0.18997559602027408</v>
      </c>
      <c r="AT304" s="72">
        <f t="shared" si="169"/>
        <v>0.18360899461066715</v>
      </c>
      <c r="AU304" s="72">
        <f t="shared" si="169"/>
        <v>0.17482517482517482</v>
      </c>
      <c r="AV304" s="72">
        <f t="shared" si="169"/>
        <v>0.16843065693430656</v>
      </c>
      <c r="AW304" s="72">
        <f t="shared" si="169"/>
        <v>0.16088840736728061</v>
      </c>
      <c r="AX304" s="72">
        <f t="shared" si="169"/>
        <v>0.15782940237630785</v>
      </c>
      <c r="AY304" s="72">
        <f t="shared" si="169"/>
        <v>0.15232598810772999</v>
      </c>
      <c r="AZ304" s="72">
        <f t="shared" si="169"/>
        <v>0.14461165888254626</v>
      </c>
    </row>
    <row r="305" spans="1:52">
      <c r="A305" s="70" t="s">
        <v>119</v>
      </c>
      <c r="B305" s="10" t="s">
        <v>34</v>
      </c>
      <c r="C305" s="72">
        <f t="shared" ref="C305:AH305" si="170">C147/C208</f>
        <v>0.2713598074608905</v>
      </c>
      <c r="D305" s="72">
        <f t="shared" si="170"/>
        <v>0.25506072874493929</v>
      </c>
      <c r="E305" s="72">
        <f t="shared" si="170"/>
        <v>0.27881040892193309</v>
      </c>
      <c r="F305" s="72">
        <f t="shared" si="170"/>
        <v>0.2857142857142857</v>
      </c>
      <c r="G305" s="72">
        <f t="shared" si="170"/>
        <v>0.30205840114887506</v>
      </c>
      <c r="H305" s="72">
        <f t="shared" si="170"/>
        <v>0.31785392245266003</v>
      </c>
      <c r="I305" s="72">
        <f t="shared" si="170"/>
        <v>0.34597749062109212</v>
      </c>
      <c r="J305" s="72">
        <f t="shared" si="170"/>
        <v>0.34096586178184846</v>
      </c>
      <c r="K305" s="72">
        <f t="shared" si="170"/>
        <v>0.3351284175642088</v>
      </c>
      <c r="L305" s="72">
        <f t="shared" si="170"/>
        <v>0.32598039215686275</v>
      </c>
      <c r="M305" s="72">
        <f t="shared" si="170"/>
        <v>0.31848906560636181</v>
      </c>
      <c r="N305" s="72">
        <f t="shared" si="170"/>
        <v>0.31531881804043543</v>
      </c>
      <c r="O305" s="72">
        <f t="shared" si="170"/>
        <v>0.30893062476044464</v>
      </c>
      <c r="P305" s="72">
        <f t="shared" si="170"/>
        <v>0.30473258945748366</v>
      </c>
      <c r="Q305" s="72">
        <f t="shared" si="170"/>
        <v>0.32359386413440466</v>
      </c>
      <c r="R305" s="72">
        <f t="shared" si="170"/>
        <v>0.36876426475383112</v>
      </c>
      <c r="S305" s="72">
        <f t="shared" si="170"/>
        <v>0.38720436628259552</v>
      </c>
      <c r="T305" s="72">
        <f t="shared" si="170"/>
        <v>0.37889325672815238</v>
      </c>
      <c r="U305" s="72">
        <f t="shared" si="170"/>
        <v>0.37633451957295372</v>
      </c>
      <c r="V305" s="72">
        <f t="shared" si="170"/>
        <v>0.36133452487339884</v>
      </c>
      <c r="W305" s="72">
        <f t="shared" si="170"/>
        <v>0.35679611650485438</v>
      </c>
      <c r="X305" s="72">
        <f t="shared" si="170"/>
        <v>0.35338345864661652</v>
      </c>
      <c r="Y305" s="72">
        <f t="shared" si="170"/>
        <v>0.34957440563545639</v>
      </c>
      <c r="Z305" s="72">
        <f t="shared" si="170"/>
        <v>0.34512761020881672</v>
      </c>
      <c r="AA305" s="72">
        <f t="shared" si="170"/>
        <v>0.33830703012912483</v>
      </c>
      <c r="AB305" s="72">
        <f t="shared" si="170"/>
        <v>0.32891770011273957</v>
      </c>
      <c r="AC305" s="72">
        <f t="shared" si="170"/>
        <v>0.32205720572057206</v>
      </c>
      <c r="AD305" s="72">
        <f t="shared" si="170"/>
        <v>0.31494998648283318</v>
      </c>
      <c r="AE305" s="72">
        <f t="shared" si="170"/>
        <v>0.31147540983606559</v>
      </c>
      <c r="AF305" s="72">
        <f t="shared" si="170"/>
        <v>0.30556267623686234</v>
      </c>
      <c r="AG305" s="72">
        <f t="shared" si="170"/>
        <v>0.29489087301587302</v>
      </c>
      <c r="AH305" s="72">
        <f t="shared" si="170"/>
        <v>0.28950542822677927</v>
      </c>
      <c r="AI305" s="72">
        <f t="shared" ref="AI305:AZ305" si="171">AI147/AI208</f>
        <v>0.28246445497630329</v>
      </c>
      <c r="AJ305" s="72">
        <f t="shared" si="171"/>
        <v>0.27367941712204008</v>
      </c>
      <c r="AK305" s="72">
        <f t="shared" si="171"/>
        <v>0.27003098716246127</v>
      </c>
      <c r="AL305" s="72">
        <f t="shared" si="171"/>
        <v>0.25852272727272729</v>
      </c>
      <c r="AM305" s="72">
        <f t="shared" si="171"/>
        <v>0.25511091779034362</v>
      </c>
      <c r="AN305" s="72">
        <f t="shared" si="171"/>
        <v>0.24930092493009248</v>
      </c>
      <c r="AO305" s="72">
        <f t="shared" si="171"/>
        <v>0.23978201634877383</v>
      </c>
      <c r="AP305" s="72">
        <f t="shared" si="171"/>
        <v>0.23287104119229973</v>
      </c>
      <c r="AQ305" s="72">
        <f t="shared" si="171"/>
        <v>0.23238289205702647</v>
      </c>
      <c r="AR305" s="72">
        <f t="shared" si="171"/>
        <v>0.22568479555379117</v>
      </c>
      <c r="AS305" s="72">
        <f t="shared" si="171"/>
        <v>0.21947389085198271</v>
      </c>
      <c r="AT305" s="72">
        <f t="shared" si="171"/>
        <v>0.21179676854195056</v>
      </c>
      <c r="AU305" s="72">
        <f t="shared" si="171"/>
        <v>0.20423484119345525</v>
      </c>
      <c r="AV305" s="72">
        <f t="shared" si="171"/>
        <v>0.19782110091743119</v>
      </c>
      <c r="AW305" s="72">
        <f t="shared" si="171"/>
        <v>0.19050321604237608</v>
      </c>
      <c r="AX305" s="72">
        <f t="shared" si="171"/>
        <v>0.18351709960755</v>
      </c>
      <c r="AY305" s="72">
        <f t="shared" si="171"/>
        <v>0.17676394532693018</v>
      </c>
      <c r="AZ305" s="72">
        <f t="shared" si="171"/>
        <v>0.1701350857977364</v>
      </c>
    </row>
    <row r="306" spans="1:52">
      <c r="A306" s="70" t="s">
        <v>120</v>
      </c>
      <c r="B306" s="10" t="s">
        <v>34</v>
      </c>
      <c r="C306" s="72">
        <f t="shared" ref="C306:AH306" si="172">C148/C209</f>
        <v>0.27179795550210462</v>
      </c>
      <c r="D306" s="72">
        <f t="shared" si="172"/>
        <v>0.25563909774436089</v>
      </c>
      <c r="E306" s="72">
        <f t="shared" si="172"/>
        <v>0.27710843373493976</v>
      </c>
      <c r="F306" s="72">
        <f t="shared" si="172"/>
        <v>0.28303850156087407</v>
      </c>
      <c r="G306" s="72">
        <f t="shared" si="172"/>
        <v>0.29960513326752219</v>
      </c>
      <c r="H306" s="72">
        <f t="shared" si="172"/>
        <v>0.31685912240184755</v>
      </c>
      <c r="I306" s="72">
        <f t="shared" si="172"/>
        <v>0.34357661118224497</v>
      </c>
      <c r="J306" s="72">
        <f t="shared" si="172"/>
        <v>0.34352744030163385</v>
      </c>
      <c r="K306" s="72">
        <f t="shared" si="172"/>
        <v>0.38262822912766753</v>
      </c>
      <c r="L306" s="72">
        <f t="shared" si="172"/>
        <v>0.39283179559971609</v>
      </c>
      <c r="M306" s="72">
        <f t="shared" si="172"/>
        <v>0.38681241184767279</v>
      </c>
      <c r="N306" s="72">
        <f t="shared" si="172"/>
        <v>0.38619728128267689</v>
      </c>
      <c r="O306" s="72">
        <f t="shared" si="172"/>
        <v>0.38148907103825136</v>
      </c>
      <c r="P306" s="72">
        <f t="shared" si="172"/>
        <v>0.37806539509536785</v>
      </c>
      <c r="Q306" s="72">
        <f t="shared" si="172"/>
        <v>0.36722203332199932</v>
      </c>
      <c r="R306" s="72">
        <f t="shared" si="172"/>
        <v>0.36018957345971564</v>
      </c>
      <c r="S306" s="72">
        <f t="shared" si="172"/>
        <v>0.34819317798041205</v>
      </c>
      <c r="T306" s="72">
        <f t="shared" si="172"/>
        <v>0.33797678275290216</v>
      </c>
      <c r="U306" s="72">
        <f t="shared" si="172"/>
        <v>0.336231884057971</v>
      </c>
      <c r="V306" s="72">
        <f t="shared" si="172"/>
        <v>0.3239482200647249</v>
      </c>
      <c r="W306" s="72">
        <f t="shared" si="172"/>
        <v>0.31240237425804435</v>
      </c>
      <c r="X306" s="72">
        <f t="shared" si="172"/>
        <v>0.30981595092024539</v>
      </c>
      <c r="Y306" s="72">
        <f t="shared" si="172"/>
        <v>0.31149970361588619</v>
      </c>
      <c r="Z306" s="72">
        <f t="shared" si="172"/>
        <v>0.30837004405286345</v>
      </c>
      <c r="AA306" s="72">
        <f t="shared" si="172"/>
        <v>0.30324074074074076</v>
      </c>
      <c r="AB306" s="72">
        <f t="shared" si="172"/>
        <v>0.29732041049030788</v>
      </c>
      <c r="AC306" s="72">
        <f t="shared" si="172"/>
        <v>0.28994880086230129</v>
      </c>
      <c r="AD306" s="72">
        <f t="shared" si="172"/>
        <v>0.28375888391682019</v>
      </c>
      <c r="AE306" s="72">
        <f t="shared" si="172"/>
        <v>0.28199845480298741</v>
      </c>
      <c r="AF306" s="72">
        <f t="shared" si="172"/>
        <v>0.27730479202140601</v>
      </c>
      <c r="AG306" s="72">
        <f t="shared" si="172"/>
        <v>0.26725953662532181</v>
      </c>
      <c r="AH306" s="72">
        <f t="shared" si="172"/>
        <v>0.26061997703788747</v>
      </c>
      <c r="AI306" s="72">
        <f t="shared" ref="AI306:AZ306" si="173">AI148/AI209</f>
        <v>0.25562883784398455</v>
      </c>
      <c r="AJ306" s="72">
        <f t="shared" si="173"/>
        <v>0.24738750266581361</v>
      </c>
      <c r="AK306" s="72">
        <f t="shared" si="173"/>
        <v>0.24926931106471817</v>
      </c>
      <c r="AL306" s="72">
        <f t="shared" si="173"/>
        <v>0.23757700205338808</v>
      </c>
      <c r="AM306" s="72">
        <f t="shared" si="173"/>
        <v>0.23368678629690048</v>
      </c>
      <c r="AN306" s="72">
        <f t="shared" si="173"/>
        <v>0.22775872503530362</v>
      </c>
      <c r="AO306" s="72">
        <f t="shared" si="173"/>
        <v>0.21850393700787402</v>
      </c>
      <c r="AP306" s="72">
        <f t="shared" si="173"/>
        <v>0.21117166212534061</v>
      </c>
      <c r="AQ306" s="72">
        <f t="shared" si="173"/>
        <v>0.20681686886192951</v>
      </c>
      <c r="AR306" s="72">
        <f t="shared" si="173"/>
        <v>0.19811676082862523</v>
      </c>
      <c r="AS306" s="72">
        <f t="shared" si="173"/>
        <v>0.1951490464728754</v>
      </c>
      <c r="AT306" s="72">
        <f t="shared" si="173"/>
        <v>0.18864468864468864</v>
      </c>
      <c r="AU306" s="72">
        <f t="shared" si="173"/>
        <v>0.1843766913223886</v>
      </c>
      <c r="AV306" s="72">
        <f t="shared" si="173"/>
        <v>0.17573146652306587</v>
      </c>
      <c r="AW306" s="72">
        <f t="shared" si="173"/>
        <v>0.16915157969471067</v>
      </c>
      <c r="AX306" s="72">
        <f t="shared" si="173"/>
        <v>0.16530078465562337</v>
      </c>
      <c r="AY306" s="72">
        <f t="shared" si="173"/>
        <v>0.16030927835051548</v>
      </c>
      <c r="AZ306" s="72">
        <f t="shared" si="173"/>
        <v>0.1540811131851349</v>
      </c>
    </row>
    <row r="307" spans="1:52">
      <c r="A307" s="70" t="s">
        <v>121</v>
      </c>
      <c r="B307" s="10" t="s">
        <v>34</v>
      </c>
      <c r="C307" s="72">
        <f t="shared" ref="C307:AH307" si="174">C149/C210</f>
        <v>0.27179795550210462</v>
      </c>
      <c r="D307" s="72">
        <f t="shared" si="174"/>
        <v>0.25520833333333331</v>
      </c>
      <c r="E307" s="72">
        <f t="shared" si="174"/>
        <v>0.27282850779510021</v>
      </c>
      <c r="F307" s="72">
        <f t="shared" si="174"/>
        <v>0.27558635394456288</v>
      </c>
      <c r="G307" s="72">
        <f t="shared" si="174"/>
        <v>0.29185634800202326</v>
      </c>
      <c r="H307" s="72">
        <f t="shared" si="174"/>
        <v>0.31037735849056602</v>
      </c>
      <c r="I307" s="72">
        <f t="shared" si="174"/>
        <v>0.33637946040034811</v>
      </c>
      <c r="J307" s="72">
        <f t="shared" si="174"/>
        <v>0.33461703038083013</v>
      </c>
      <c r="K307" s="72">
        <f t="shared" si="174"/>
        <v>0.37088122605363982</v>
      </c>
      <c r="L307" s="72">
        <f t="shared" si="174"/>
        <v>0.38136511375947996</v>
      </c>
      <c r="M307" s="72">
        <f t="shared" si="174"/>
        <v>0.37419585418155826</v>
      </c>
      <c r="N307" s="72">
        <f t="shared" si="174"/>
        <v>0.37077464788732395</v>
      </c>
      <c r="O307" s="72">
        <f t="shared" si="174"/>
        <v>0.36357316649287452</v>
      </c>
      <c r="P307" s="72">
        <f t="shared" si="174"/>
        <v>0.38030503978779839</v>
      </c>
      <c r="Q307" s="72">
        <f t="shared" si="174"/>
        <v>0.4102641056422569</v>
      </c>
      <c r="R307" s="72">
        <f t="shared" si="174"/>
        <v>0.43174867945510148</v>
      </c>
      <c r="S307" s="72">
        <f t="shared" si="174"/>
        <v>0.42333333333333334</v>
      </c>
      <c r="T307" s="72">
        <f t="shared" si="174"/>
        <v>0.41369710467706011</v>
      </c>
      <c r="U307" s="72">
        <f t="shared" si="174"/>
        <v>0.40978676872607983</v>
      </c>
      <c r="V307" s="72">
        <f t="shared" si="174"/>
        <v>0.39609138453069087</v>
      </c>
      <c r="W307" s="72">
        <f t="shared" si="174"/>
        <v>0.38606194690265488</v>
      </c>
      <c r="X307" s="72">
        <f t="shared" si="174"/>
        <v>0.38117453347969266</v>
      </c>
      <c r="Y307" s="72">
        <f t="shared" si="174"/>
        <v>0.37752627324171384</v>
      </c>
      <c r="Z307" s="72">
        <f t="shared" si="174"/>
        <v>0.37422984195017411</v>
      </c>
      <c r="AA307" s="72">
        <f t="shared" si="174"/>
        <v>0.36861702127659574</v>
      </c>
      <c r="AB307" s="72">
        <f t="shared" si="174"/>
        <v>0.35952693823915899</v>
      </c>
      <c r="AC307" s="72">
        <f t="shared" si="174"/>
        <v>0.3526797385620915</v>
      </c>
      <c r="AD307" s="72">
        <f t="shared" si="174"/>
        <v>0.34513960703205793</v>
      </c>
      <c r="AE307" s="72">
        <f t="shared" si="174"/>
        <v>0.34111445783132532</v>
      </c>
      <c r="AF307" s="72">
        <f t="shared" si="174"/>
        <v>0.33465542885473476</v>
      </c>
      <c r="AG307" s="72">
        <f t="shared" si="174"/>
        <v>0.32342277012327775</v>
      </c>
      <c r="AH307" s="72">
        <f t="shared" si="174"/>
        <v>0.31684587813620074</v>
      </c>
      <c r="AI307" s="72">
        <f t="shared" ref="AI307:AZ307" si="175">AI149/AI210</f>
        <v>0.30921820303383896</v>
      </c>
      <c r="AJ307" s="72">
        <f t="shared" si="175"/>
        <v>0.2996117835122174</v>
      </c>
      <c r="AK307" s="72">
        <f t="shared" si="175"/>
        <v>0.29883028029132641</v>
      </c>
      <c r="AL307" s="72">
        <f t="shared" si="175"/>
        <v>0.28820960698689957</v>
      </c>
      <c r="AM307" s="72">
        <f t="shared" si="175"/>
        <v>0.2834816583459952</v>
      </c>
      <c r="AN307" s="72">
        <f t="shared" si="175"/>
        <v>0.27710843373493976</v>
      </c>
      <c r="AO307" s="72">
        <f t="shared" si="175"/>
        <v>0.26561514195583596</v>
      </c>
      <c r="AP307" s="72">
        <f t="shared" si="175"/>
        <v>0.25770191507077433</v>
      </c>
      <c r="AQ307" s="72">
        <f t="shared" si="175"/>
        <v>0.25366054856671477</v>
      </c>
      <c r="AR307" s="72">
        <f t="shared" si="175"/>
        <v>0.24409925358079484</v>
      </c>
      <c r="AS307" s="72">
        <f t="shared" si="175"/>
        <v>0.23717308844080656</v>
      </c>
      <c r="AT307" s="72">
        <f t="shared" si="175"/>
        <v>0.22459147070546034</v>
      </c>
      <c r="AU307" s="72">
        <f t="shared" si="175"/>
        <v>0.21742558643800514</v>
      </c>
      <c r="AV307" s="72">
        <f t="shared" si="175"/>
        <v>0.2088731841382018</v>
      </c>
      <c r="AW307" s="72">
        <f t="shared" si="175"/>
        <v>0.20263975155279504</v>
      </c>
      <c r="AX307" s="72">
        <f t="shared" si="175"/>
        <v>0.19643541586814872</v>
      </c>
      <c r="AY307" s="72">
        <f t="shared" si="175"/>
        <v>0.18869713635501612</v>
      </c>
      <c r="AZ307" s="72">
        <f t="shared" si="175"/>
        <v>0.18053729100131505</v>
      </c>
    </row>
    <row r="308" spans="1:52">
      <c r="A308" s="70" t="s">
        <v>122</v>
      </c>
      <c r="B308" s="10" t="s">
        <v>34</v>
      </c>
      <c r="C308" s="72">
        <f t="shared" ref="C308:AH308" si="176">C150/C211</f>
        <v>0.27179795550210462</v>
      </c>
      <c r="D308" s="72">
        <f t="shared" si="176"/>
        <v>0.25563909774436089</v>
      </c>
      <c r="E308" s="72">
        <f t="shared" si="176"/>
        <v>0.27308120133481645</v>
      </c>
      <c r="F308" s="72">
        <f t="shared" si="176"/>
        <v>0.2765050612679808</v>
      </c>
      <c r="G308" s="72">
        <f t="shared" si="176"/>
        <v>0.29170879676440847</v>
      </c>
      <c r="H308" s="72">
        <f t="shared" si="176"/>
        <v>0.31023102310231021</v>
      </c>
      <c r="I308" s="72">
        <f t="shared" si="176"/>
        <v>0.33696125380931652</v>
      </c>
      <c r="J308" s="72">
        <f t="shared" si="176"/>
        <v>0.33533190578158456</v>
      </c>
      <c r="K308" s="72">
        <f t="shared" si="176"/>
        <v>0.36793154761904762</v>
      </c>
      <c r="L308" s="72">
        <f t="shared" si="176"/>
        <v>0.37880377754459599</v>
      </c>
      <c r="M308" s="72">
        <f t="shared" si="176"/>
        <v>0.372358850017319</v>
      </c>
      <c r="N308" s="72">
        <f t="shared" si="176"/>
        <v>0.37038303693570451</v>
      </c>
      <c r="O308" s="72">
        <f t="shared" si="176"/>
        <v>0.36446700507614216</v>
      </c>
      <c r="P308" s="72">
        <f t="shared" si="176"/>
        <v>0.38067632850241545</v>
      </c>
      <c r="Q308" s="72">
        <f t="shared" si="176"/>
        <v>0.40927654609101516</v>
      </c>
      <c r="R308" s="72">
        <f t="shared" si="176"/>
        <v>0.42810810810810812</v>
      </c>
      <c r="S308" s="72">
        <f t="shared" si="176"/>
        <v>0.41961631991353687</v>
      </c>
      <c r="T308" s="72">
        <f t="shared" si="176"/>
        <v>0.41001353179972938</v>
      </c>
      <c r="U308" s="72">
        <f t="shared" si="176"/>
        <v>0.40548455804046857</v>
      </c>
      <c r="V308" s="72">
        <f t="shared" si="176"/>
        <v>0.39136266094420602</v>
      </c>
      <c r="W308" s="72">
        <f t="shared" si="176"/>
        <v>0.38096521973577785</v>
      </c>
      <c r="X308" s="72">
        <f t="shared" si="176"/>
        <v>0.37630382455201927</v>
      </c>
      <c r="Y308" s="72">
        <f t="shared" si="176"/>
        <v>0.37148118916074718</v>
      </c>
      <c r="Z308" s="72">
        <f t="shared" si="176"/>
        <v>0.36848992410363779</v>
      </c>
      <c r="AA308" s="72">
        <f t="shared" si="176"/>
        <v>0.36492146596858638</v>
      </c>
      <c r="AB308" s="72">
        <f t="shared" si="176"/>
        <v>0.35594097851410822</v>
      </c>
      <c r="AC308" s="72">
        <f t="shared" si="176"/>
        <v>0.34886714727085477</v>
      </c>
      <c r="AD308" s="72">
        <f t="shared" si="176"/>
        <v>0.3412334352701325</v>
      </c>
      <c r="AE308" s="72">
        <f t="shared" si="176"/>
        <v>0.33734034560480841</v>
      </c>
      <c r="AF308" s="72">
        <f t="shared" si="176"/>
        <v>0.33145792563600784</v>
      </c>
      <c r="AG308" s="72">
        <f t="shared" si="176"/>
        <v>0.32071428571428573</v>
      </c>
      <c r="AH308" s="72">
        <f t="shared" si="176"/>
        <v>0.31379472693032018</v>
      </c>
      <c r="AI308" s="72">
        <f t="shared" ref="AI308:AZ308" si="177">AI150/AI211</f>
        <v>0.30735531473368688</v>
      </c>
      <c r="AJ308" s="72">
        <f t="shared" si="177"/>
        <v>0.29765660207300587</v>
      </c>
      <c r="AK308" s="72">
        <f t="shared" si="177"/>
        <v>0.29642545771578027</v>
      </c>
      <c r="AL308" s="72">
        <f t="shared" si="177"/>
        <v>0.28608414239482199</v>
      </c>
      <c r="AM308" s="72">
        <f t="shared" si="177"/>
        <v>0.28114947458717565</v>
      </c>
      <c r="AN308" s="72">
        <f t="shared" si="177"/>
        <v>0.27456401531263291</v>
      </c>
      <c r="AO308" s="72">
        <f t="shared" si="177"/>
        <v>0.26447996678430558</v>
      </c>
      <c r="AP308" s="72">
        <f t="shared" si="177"/>
        <v>0.25744200369533976</v>
      </c>
      <c r="AQ308" s="72">
        <f t="shared" si="177"/>
        <v>0.25335502236681579</v>
      </c>
      <c r="AR308" s="72">
        <f t="shared" si="177"/>
        <v>0.24337781318462456</v>
      </c>
      <c r="AS308" s="72">
        <f t="shared" si="177"/>
        <v>0.23579321231254932</v>
      </c>
      <c r="AT308" s="72">
        <f t="shared" si="177"/>
        <v>0.22536317235963879</v>
      </c>
      <c r="AU308" s="72">
        <f t="shared" si="177"/>
        <v>0.21905316259216143</v>
      </c>
      <c r="AV308" s="72">
        <f t="shared" si="177"/>
        <v>0.20864006199147617</v>
      </c>
      <c r="AW308" s="72">
        <f t="shared" si="177"/>
        <v>0.20126630851880276</v>
      </c>
      <c r="AX308" s="72">
        <f t="shared" si="177"/>
        <v>0.19438649725014223</v>
      </c>
      <c r="AY308" s="72">
        <f t="shared" si="177"/>
        <v>0.18706523782665915</v>
      </c>
      <c r="AZ308" s="72">
        <f t="shared" si="177"/>
        <v>0.17922948073701842</v>
      </c>
    </row>
    <row r="309" spans="1:52">
      <c r="A309" s="71" t="s">
        <v>145</v>
      </c>
      <c r="B309" s="10" t="s">
        <v>34</v>
      </c>
      <c r="C309" s="72">
        <f t="shared" ref="C309:AH309" si="178">C151/C212</f>
        <v>0.27179795550210462</v>
      </c>
      <c r="D309" s="72">
        <f t="shared" si="178"/>
        <v>0.25563909774436089</v>
      </c>
      <c r="E309" s="72">
        <f t="shared" si="178"/>
        <v>0.27308120133481645</v>
      </c>
      <c r="F309" s="72">
        <f t="shared" si="178"/>
        <v>0.2765050612679808</v>
      </c>
      <c r="G309" s="72">
        <f t="shared" si="178"/>
        <v>0.29271991911021233</v>
      </c>
      <c r="H309" s="72">
        <f t="shared" si="178"/>
        <v>0.30903928064363462</v>
      </c>
      <c r="I309" s="72">
        <f t="shared" si="178"/>
        <v>0.33624836029733274</v>
      </c>
      <c r="J309" s="72">
        <f t="shared" si="178"/>
        <v>0.33491175204476969</v>
      </c>
      <c r="K309" s="72">
        <f t="shared" si="178"/>
        <v>0.37082405345211583</v>
      </c>
      <c r="L309" s="72">
        <f t="shared" si="178"/>
        <v>0.38251748251748252</v>
      </c>
      <c r="M309" s="72">
        <f t="shared" si="178"/>
        <v>0.37543493389004873</v>
      </c>
      <c r="N309" s="72">
        <f t="shared" si="178"/>
        <v>0.37444177258673994</v>
      </c>
      <c r="O309" s="72">
        <f t="shared" si="178"/>
        <v>0.36759700476514634</v>
      </c>
      <c r="P309" s="72">
        <f t="shared" si="178"/>
        <v>0.3612815269256987</v>
      </c>
      <c r="Q309" s="72">
        <f t="shared" si="178"/>
        <v>0.34625850340136055</v>
      </c>
      <c r="R309" s="72">
        <f t="shared" si="178"/>
        <v>0.33639455782312927</v>
      </c>
      <c r="S309" s="72">
        <f t="shared" si="178"/>
        <v>0.32078670735842657</v>
      </c>
      <c r="T309" s="72">
        <f t="shared" si="178"/>
        <v>0.30608812647157752</v>
      </c>
      <c r="U309" s="72">
        <f t="shared" si="178"/>
        <v>0.30192370394522333</v>
      </c>
      <c r="V309" s="72">
        <f t="shared" si="178"/>
        <v>0.32547169811320753</v>
      </c>
      <c r="W309" s="72">
        <f t="shared" si="178"/>
        <v>0.36053454648848449</v>
      </c>
      <c r="X309" s="72">
        <f t="shared" si="178"/>
        <v>0.38838709677419353</v>
      </c>
      <c r="Y309" s="72">
        <f t="shared" si="178"/>
        <v>0.38876291257243639</v>
      </c>
      <c r="Z309" s="72">
        <f t="shared" si="178"/>
        <v>0.38684475806451613</v>
      </c>
      <c r="AA309" s="72">
        <f t="shared" si="178"/>
        <v>0.38064192577733197</v>
      </c>
      <c r="AB309" s="72">
        <f t="shared" si="178"/>
        <v>0.37149938042131353</v>
      </c>
      <c r="AC309" s="72">
        <f t="shared" si="178"/>
        <v>0.36491487786824572</v>
      </c>
      <c r="AD309" s="72">
        <f t="shared" si="178"/>
        <v>0.35672371638141809</v>
      </c>
      <c r="AE309" s="72">
        <f t="shared" si="178"/>
        <v>0.35194992778045259</v>
      </c>
      <c r="AF309" s="72">
        <f t="shared" si="178"/>
        <v>0.34565575700494466</v>
      </c>
      <c r="AG309" s="72">
        <f t="shared" si="178"/>
        <v>0.33432835820895523</v>
      </c>
      <c r="AH309" s="72">
        <f t="shared" si="178"/>
        <v>0.32704545454545453</v>
      </c>
      <c r="AI309" s="72">
        <f t="shared" ref="AI309:AZ309" si="179">AI151/AI212</f>
        <v>0.31988408381631744</v>
      </c>
      <c r="AJ309" s="72">
        <f t="shared" si="179"/>
        <v>0.31029219363279548</v>
      </c>
      <c r="AK309" s="72">
        <f t="shared" si="179"/>
        <v>0.3076760414463946</v>
      </c>
      <c r="AL309" s="72">
        <f t="shared" si="179"/>
        <v>0.2964750314729333</v>
      </c>
      <c r="AM309" s="72">
        <f t="shared" si="179"/>
        <v>0.2907268170426065</v>
      </c>
      <c r="AN309" s="72">
        <f t="shared" si="179"/>
        <v>0.28438276719138361</v>
      </c>
      <c r="AO309" s="72">
        <f t="shared" si="179"/>
        <v>0.2721185064935065</v>
      </c>
      <c r="AP309" s="72">
        <f t="shared" si="179"/>
        <v>0.26456408196062675</v>
      </c>
      <c r="AQ309" s="72">
        <f t="shared" si="179"/>
        <v>0.26025487853444845</v>
      </c>
      <c r="AR309" s="72">
        <f t="shared" si="179"/>
        <v>0.24946278570033209</v>
      </c>
      <c r="AS309" s="72">
        <f t="shared" si="179"/>
        <v>0.24152624443153206</v>
      </c>
      <c r="AT309" s="72">
        <f t="shared" si="179"/>
        <v>0.23362151777137369</v>
      </c>
      <c r="AU309" s="72">
        <f t="shared" si="179"/>
        <v>0.22705681170435113</v>
      </c>
      <c r="AV309" s="72">
        <f t="shared" si="179"/>
        <v>0.2171439408306467</v>
      </c>
      <c r="AW309" s="72">
        <f t="shared" si="179"/>
        <v>0.20928920646859722</v>
      </c>
      <c r="AX309" s="72">
        <f t="shared" si="179"/>
        <v>0.20171194640863416</v>
      </c>
      <c r="AY309" s="72">
        <f t="shared" si="179"/>
        <v>0.19483394833948339</v>
      </c>
      <c r="AZ309" s="72">
        <f t="shared" si="179"/>
        <v>0.18784227820372398</v>
      </c>
    </row>
    <row r="310" spans="1:52" s="47" customFormat="1">
      <c r="A310" s="70" t="s">
        <v>124</v>
      </c>
      <c r="B310" s="10" t="s">
        <v>34</v>
      </c>
      <c r="C310" s="72">
        <f t="shared" ref="C310:AH310" si="180">C152/C213</f>
        <v>0.27179795550210462</v>
      </c>
      <c r="D310" s="72">
        <f t="shared" si="180"/>
        <v>0.25563909774436089</v>
      </c>
      <c r="E310" s="72">
        <f t="shared" si="180"/>
        <v>0.27750410509031198</v>
      </c>
      <c r="F310" s="72">
        <f t="shared" si="180"/>
        <v>0.28303850156087407</v>
      </c>
      <c r="G310" s="72">
        <f t="shared" si="180"/>
        <v>0.29960513326752219</v>
      </c>
      <c r="H310" s="72">
        <f t="shared" si="180"/>
        <v>0.31639722863741337</v>
      </c>
      <c r="I310" s="72">
        <f t="shared" si="180"/>
        <v>0.34344297308842375</v>
      </c>
      <c r="J310" s="72">
        <f t="shared" si="180"/>
        <v>0.34313313733725326</v>
      </c>
      <c r="K310" s="72">
        <f t="shared" si="180"/>
        <v>0.37889775199419867</v>
      </c>
      <c r="L310" s="72">
        <f t="shared" si="180"/>
        <v>0.39029391660970608</v>
      </c>
      <c r="M310" s="72">
        <f t="shared" si="180"/>
        <v>0.38519021739130432</v>
      </c>
      <c r="N310" s="72">
        <f t="shared" si="180"/>
        <v>0.38368580060422963</v>
      </c>
      <c r="O310" s="72">
        <f t="shared" si="180"/>
        <v>0.37886340977068794</v>
      </c>
      <c r="P310" s="72">
        <f t="shared" si="180"/>
        <v>0.37524883875248838</v>
      </c>
      <c r="Q310" s="72">
        <f t="shared" si="180"/>
        <v>0.36351619299405158</v>
      </c>
      <c r="R310" s="72">
        <f t="shared" si="180"/>
        <v>0.35808580858085809</v>
      </c>
      <c r="S310" s="72">
        <f t="shared" si="180"/>
        <v>0.34560999671160803</v>
      </c>
      <c r="T310" s="72">
        <f t="shared" si="180"/>
        <v>0.33278795811518325</v>
      </c>
      <c r="U310" s="72">
        <f t="shared" si="180"/>
        <v>0.32993954820235444</v>
      </c>
      <c r="V310" s="72">
        <f t="shared" si="180"/>
        <v>0.32208201892744481</v>
      </c>
      <c r="W310" s="72">
        <f t="shared" si="180"/>
        <v>0.31376834217920702</v>
      </c>
      <c r="X310" s="72">
        <f t="shared" si="180"/>
        <v>0.31069452980946527</v>
      </c>
      <c r="Y310" s="72">
        <f t="shared" si="180"/>
        <v>0.31527818663526641</v>
      </c>
      <c r="Z310" s="72">
        <f t="shared" si="180"/>
        <v>0.31346771837569382</v>
      </c>
      <c r="AA310" s="72">
        <f t="shared" si="180"/>
        <v>0.30815797059671374</v>
      </c>
      <c r="AB310" s="72">
        <f t="shared" si="180"/>
        <v>0.29889923793395429</v>
      </c>
      <c r="AC310" s="72">
        <f t="shared" si="180"/>
        <v>0.29428172942817293</v>
      </c>
      <c r="AD310" s="72">
        <f t="shared" si="180"/>
        <v>0.28642427413026417</v>
      </c>
      <c r="AE310" s="72">
        <f t="shared" si="180"/>
        <v>0.28389722716865939</v>
      </c>
      <c r="AF310" s="72">
        <f t="shared" si="180"/>
        <v>0.27736131934032981</v>
      </c>
      <c r="AG310" s="72">
        <f t="shared" si="180"/>
        <v>0.2671017645636935</v>
      </c>
      <c r="AH310" s="72">
        <f t="shared" si="180"/>
        <v>0.26282352941176473</v>
      </c>
      <c r="AI310" s="72">
        <f t="shared" ref="AI310:AZ310" si="181">AI152/AI213</f>
        <v>0.25853658536585367</v>
      </c>
      <c r="AJ310" s="72">
        <f t="shared" si="181"/>
        <v>0.25075921908893711</v>
      </c>
      <c r="AK310" s="72">
        <f t="shared" si="181"/>
        <v>0.25010535187526339</v>
      </c>
      <c r="AL310" s="72">
        <f t="shared" si="181"/>
        <v>0.23949230129005411</v>
      </c>
      <c r="AM310" s="72">
        <f t="shared" si="181"/>
        <v>0.23590167320801486</v>
      </c>
      <c r="AN310" s="72">
        <f t="shared" si="181"/>
        <v>0.23048630976706172</v>
      </c>
      <c r="AO310" s="72">
        <f t="shared" si="181"/>
        <v>0.22186815375423222</v>
      </c>
      <c r="AP310" s="72">
        <f t="shared" si="181"/>
        <v>0.21441228588304784</v>
      </c>
      <c r="AQ310" s="72">
        <f t="shared" si="181"/>
        <v>0.21121277009927975</v>
      </c>
      <c r="AR310" s="72">
        <f t="shared" si="181"/>
        <v>0.20198170731707318</v>
      </c>
      <c r="AS310" s="72">
        <f t="shared" si="181"/>
        <v>0.19498397133697906</v>
      </c>
      <c r="AT310" s="72">
        <f t="shared" si="181"/>
        <v>0.18881640260950605</v>
      </c>
      <c r="AU310" s="72">
        <f t="shared" si="181"/>
        <v>0.18450523223792914</v>
      </c>
      <c r="AV310" s="72">
        <f t="shared" si="181"/>
        <v>0.17607305936073059</v>
      </c>
      <c r="AW310" s="72">
        <f t="shared" si="181"/>
        <v>0.16946702800361338</v>
      </c>
      <c r="AX310" s="72">
        <f t="shared" si="181"/>
        <v>0.16325075744074141</v>
      </c>
      <c r="AY310" s="72">
        <f t="shared" si="181"/>
        <v>0.1569111424541608</v>
      </c>
      <c r="AZ310" s="72">
        <f t="shared" si="181"/>
        <v>0.15791286378508695</v>
      </c>
    </row>
    <row r="311" spans="1:52">
      <c r="A311" s="70" t="s">
        <v>125</v>
      </c>
      <c r="B311" s="70"/>
    </row>
    <row r="312" spans="1:52">
      <c r="B312" s="70"/>
    </row>
    <row r="313" spans="1:52">
      <c r="B313" s="70"/>
    </row>
    <row r="314" spans="1:52">
      <c r="B314" s="70"/>
    </row>
    <row r="315" spans="1:52">
      <c r="B315" s="70"/>
    </row>
    <row r="316" spans="1:52">
      <c r="B316" s="71"/>
    </row>
    <row r="317" spans="1:52">
      <c r="B317" s="70"/>
    </row>
    <row r="318" spans="1:52">
      <c r="B318" s="70"/>
    </row>
    <row r="320" spans="1:52"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  <c r="AF320" s="47"/>
      <c r="AG320" s="47"/>
      <c r="AH320" s="47"/>
      <c r="AI320" s="47"/>
      <c r="AJ320" s="47"/>
      <c r="AK320" s="47"/>
      <c r="AL320" s="47"/>
      <c r="AM320" s="47"/>
      <c r="AN320" s="47"/>
      <c r="AO320" s="47"/>
      <c r="AP320" s="47"/>
      <c r="AQ320" s="47"/>
      <c r="AR320" s="47"/>
      <c r="AS320" s="47"/>
      <c r="AT320" s="47"/>
      <c r="AU320" s="47"/>
      <c r="AV320" s="47"/>
      <c r="AW320" s="47"/>
      <c r="AX320" s="47"/>
      <c r="AY320" s="47"/>
      <c r="AZ320" s="47"/>
    </row>
    <row r="321" spans="3:52"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7"/>
      <c r="AE321" s="47"/>
      <c r="AF321" s="47"/>
      <c r="AG321" s="47"/>
      <c r="AH321" s="47"/>
      <c r="AI321" s="47"/>
      <c r="AJ321" s="47"/>
      <c r="AK321" s="47"/>
      <c r="AL321" s="47"/>
      <c r="AM321" s="47"/>
      <c r="AN321" s="47"/>
      <c r="AO321" s="47"/>
      <c r="AP321" s="47"/>
      <c r="AQ321" s="47"/>
      <c r="AR321" s="47"/>
      <c r="AS321" s="47"/>
      <c r="AT321" s="47"/>
      <c r="AU321" s="47"/>
      <c r="AV321" s="47"/>
      <c r="AW321" s="47"/>
      <c r="AX321" s="47"/>
      <c r="AY321" s="47"/>
      <c r="AZ321" s="47"/>
    </row>
    <row r="322" spans="3:52"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  <c r="AG322" s="47"/>
      <c r="AH322" s="47"/>
      <c r="AI322" s="47"/>
      <c r="AJ322" s="47"/>
      <c r="AK322" s="47"/>
      <c r="AL322" s="47"/>
      <c r="AM322" s="47"/>
      <c r="AN322" s="47"/>
      <c r="AO322" s="47"/>
      <c r="AP322" s="47"/>
      <c r="AQ322" s="47"/>
      <c r="AR322" s="47"/>
      <c r="AS322" s="47"/>
      <c r="AT322" s="47"/>
      <c r="AU322" s="47"/>
      <c r="AV322" s="47"/>
      <c r="AW322" s="47"/>
      <c r="AX322" s="47"/>
      <c r="AY322" s="47"/>
      <c r="AZ322" s="47"/>
    </row>
    <row r="323" spans="3:52"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  <c r="AF323" s="47"/>
      <c r="AG323" s="47"/>
      <c r="AH323" s="47"/>
      <c r="AI323" s="47"/>
      <c r="AJ323" s="47"/>
      <c r="AK323" s="47"/>
      <c r="AL323" s="47"/>
      <c r="AM323" s="47"/>
      <c r="AN323" s="47"/>
      <c r="AO323" s="47"/>
      <c r="AP323" s="47"/>
      <c r="AQ323" s="47"/>
      <c r="AR323" s="47"/>
      <c r="AS323" s="47"/>
      <c r="AT323" s="47"/>
      <c r="AU323" s="47"/>
      <c r="AV323" s="47"/>
      <c r="AW323" s="47"/>
      <c r="AX323" s="47"/>
      <c r="AY323" s="47"/>
      <c r="AZ323" s="47"/>
    </row>
    <row r="324" spans="3:52"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  <c r="AE324" s="47"/>
      <c r="AF324" s="47"/>
      <c r="AG324" s="47"/>
      <c r="AH324" s="47"/>
      <c r="AI324" s="47"/>
      <c r="AJ324" s="47"/>
      <c r="AK324" s="47"/>
      <c r="AL324" s="47"/>
      <c r="AM324" s="47"/>
      <c r="AN324" s="47"/>
      <c r="AO324" s="47"/>
      <c r="AP324" s="47"/>
      <c r="AQ324" s="47"/>
      <c r="AR324" s="47"/>
      <c r="AS324" s="47"/>
      <c r="AT324" s="47"/>
      <c r="AU324" s="47"/>
      <c r="AV324" s="47"/>
      <c r="AW324" s="47"/>
      <c r="AX324" s="47"/>
      <c r="AY324" s="47"/>
      <c r="AZ324" s="47"/>
    </row>
    <row r="325" spans="3:52"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7"/>
      <c r="AE325" s="47"/>
      <c r="AF325" s="47"/>
      <c r="AG325" s="47"/>
      <c r="AH325" s="47"/>
      <c r="AI325" s="47"/>
      <c r="AJ325" s="47"/>
      <c r="AK325" s="47"/>
      <c r="AL325" s="47"/>
      <c r="AM325" s="47"/>
      <c r="AN325" s="47"/>
      <c r="AO325" s="47"/>
      <c r="AP325" s="47"/>
      <c r="AQ325" s="47"/>
      <c r="AR325" s="47"/>
      <c r="AS325" s="47"/>
      <c r="AT325" s="47"/>
      <c r="AU325" s="47"/>
      <c r="AV325" s="47"/>
      <c r="AW325" s="47"/>
      <c r="AX325" s="47"/>
      <c r="AY325" s="47"/>
      <c r="AZ325" s="47"/>
    </row>
    <row r="326" spans="3:52"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  <c r="AD326" s="47"/>
      <c r="AE326" s="47"/>
      <c r="AF326" s="47"/>
      <c r="AG326" s="47"/>
      <c r="AH326" s="47"/>
      <c r="AI326" s="47"/>
      <c r="AJ326" s="47"/>
      <c r="AK326" s="47"/>
      <c r="AL326" s="47"/>
      <c r="AM326" s="47"/>
      <c r="AN326" s="47"/>
      <c r="AO326" s="47"/>
      <c r="AP326" s="47"/>
      <c r="AQ326" s="47"/>
      <c r="AR326" s="47"/>
      <c r="AS326" s="47"/>
      <c r="AT326" s="47"/>
      <c r="AU326" s="47"/>
      <c r="AV326" s="47"/>
      <c r="AW326" s="47"/>
      <c r="AX326" s="47"/>
      <c r="AY326" s="47"/>
      <c r="AZ326" s="47"/>
    </row>
    <row r="327" spans="3:52"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F327" s="47"/>
      <c r="AG327" s="47"/>
      <c r="AH327" s="47"/>
      <c r="AI327" s="47"/>
      <c r="AJ327" s="47"/>
      <c r="AK327" s="47"/>
      <c r="AL327" s="47"/>
      <c r="AM327" s="47"/>
      <c r="AN327" s="47"/>
      <c r="AO327" s="47"/>
      <c r="AP327" s="47"/>
      <c r="AQ327" s="47"/>
      <c r="AR327" s="47"/>
      <c r="AS327" s="47"/>
      <c r="AT327" s="47"/>
      <c r="AU327" s="47"/>
      <c r="AV327" s="47"/>
      <c r="AW327" s="47"/>
      <c r="AX327" s="47"/>
      <c r="AY327" s="47"/>
      <c r="AZ327" s="47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workbookViewId="0">
      <selection activeCell="A15" sqref="A15"/>
    </sheetView>
  </sheetViews>
  <sheetFormatPr defaultRowHeight="15"/>
  <cols>
    <col min="1" max="1" width="35.140625" customWidth="1"/>
    <col min="2" max="2" width="22.28515625" bestFit="1" customWidth="1"/>
  </cols>
  <sheetData>
    <row r="1" spans="1:22">
      <c r="A1" s="168" t="s">
        <v>398</v>
      </c>
      <c r="B1" s="169"/>
    </row>
    <row r="3" spans="1:22" s="47" customFormat="1">
      <c r="A3" s="57"/>
      <c r="B3" s="119"/>
      <c r="C3" s="56">
        <v>2014</v>
      </c>
      <c r="D3" s="56">
        <v>2015</v>
      </c>
      <c r="E3" s="56">
        <v>2016</v>
      </c>
      <c r="F3" s="56">
        <v>2017</v>
      </c>
      <c r="G3" s="56">
        <v>2018</v>
      </c>
      <c r="H3" s="56">
        <v>2019</v>
      </c>
      <c r="I3" s="56">
        <v>2020</v>
      </c>
      <c r="J3" s="56">
        <v>2021</v>
      </c>
      <c r="K3" s="56">
        <v>2022</v>
      </c>
      <c r="L3" s="56">
        <v>2023</v>
      </c>
      <c r="M3" s="120">
        <v>2024</v>
      </c>
      <c r="N3" s="120">
        <v>2025</v>
      </c>
      <c r="O3" s="120">
        <v>2026</v>
      </c>
      <c r="P3" s="120">
        <v>2027</v>
      </c>
      <c r="Q3" s="120">
        <v>2028</v>
      </c>
      <c r="R3" s="120">
        <v>2029</v>
      </c>
      <c r="S3" s="120">
        <v>2030</v>
      </c>
      <c r="T3" s="120">
        <v>2031</v>
      </c>
      <c r="U3" s="120">
        <v>2032</v>
      </c>
      <c r="V3" s="120">
        <v>2033</v>
      </c>
    </row>
    <row r="4" spans="1:22" s="47" customFormat="1">
      <c r="A4" s="57"/>
      <c r="B4" s="57" t="s">
        <v>271</v>
      </c>
      <c r="C4" s="179" t="s">
        <v>222</v>
      </c>
      <c r="D4" s="116">
        <v>66.17</v>
      </c>
      <c r="E4" s="116">
        <v>87.64</v>
      </c>
      <c r="F4" s="116">
        <v>87.64</v>
      </c>
      <c r="G4" s="116">
        <v>87.64</v>
      </c>
      <c r="H4" s="116">
        <v>87.64</v>
      </c>
      <c r="I4" s="116">
        <v>87.64</v>
      </c>
      <c r="J4" s="116">
        <v>87.64</v>
      </c>
      <c r="K4" s="116">
        <v>87.64</v>
      </c>
      <c r="L4" s="116">
        <v>87.64</v>
      </c>
      <c r="M4" s="116">
        <v>87.64</v>
      </c>
      <c r="N4" s="116">
        <v>87.64</v>
      </c>
      <c r="O4" s="116">
        <v>87.64</v>
      </c>
      <c r="P4" s="116">
        <v>87.64</v>
      </c>
      <c r="Q4" s="116">
        <v>87.64</v>
      </c>
      <c r="R4" s="116">
        <v>87.64</v>
      </c>
      <c r="S4" s="116">
        <v>87.64</v>
      </c>
      <c r="T4" s="116">
        <v>87.64</v>
      </c>
      <c r="U4" s="116">
        <v>87.64</v>
      </c>
      <c r="V4" s="116">
        <v>21.46</v>
      </c>
    </row>
    <row r="5" spans="1:22" s="47" customFormat="1">
      <c r="A5" s="57"/>
      <c r="B5" s="57" t="s">
        <v>273</v>
      </c>
      <c r="C5" s="180"/>
      <c r="D5" s="116">
        <v>13.9</v>
      </c>
      <c r="E5" s="116">
        <f t="shared" ref="E5:U5" si="0">20.9+0.1</f>
        <v>21</v>
      </c>
      <c r="F5" s="116">
        <f t="shared" si="0"/>
        <v>21</v>
      </c>
      <c r="G5" s="116">
        <f t="shared" si="0"/>
        <v>21</v>
      </c>
      <c r="H5" s="116">
        <f t="shared" si="0"/>
        <v>21</v>
      </c>
      <c r="I5" s="116">
        <f t="shared" si="0"/>
        <v>21</v>
      </c>
      <c r="J5" s="116">
        <f t="shared" si="0"/>
        <v>21</v>
      </c>
      <c r="K5" s="116">
        <f t="shared" si="0"/>
        <v>21</v>
      </c>
      <c r="L5" s="116">
        <f t="shared" si="0"/>
        <v>21</v>
      </c>
      <c r="M5" s="116">
        <f t="shared" si="0"/>
        <v>21</v>
      </c>
      <c r="N5" s="116">
        <f t="shared" si="0"/>
        <v>21</v>
      </c>
      <c r="O5" s="116">
        <f t="shared" si="0"/>
        <v>21</v>
      </c>
      <c r="P5" s="116">
        <f t="shared" si="0"/>
        <v>21</v>
      </c>
      <c r="Q5" s="116">
        <f t="shared" si="0"/>
        <v>21</v>
      </c>
      <c r="R5" s="116">
        <f t="shared" si="0"/>
        <v>21</v>
      </c>
      <c r="S5" s="116">
        <f t="shared" si="0"/>
        <v>21</v>
      </c>
      <c r="T5" s="116">
        <f t="shared" si="0"/>
        <v>21</v>
      </c>
      <c r="U5" s="116">
        <f t="shared" si="0"/>
        <v>21</v>
      </c>
      <c r="V5" s="116">
        <v>7</v>
      </c>
    </row>
    <row r="6" spans="1:22" s="47" customFormat="1">
      <c r="B6" s="57" t="s">
        <v>272</v>
      </c>
      <c r="C6" s="180"/>
      <c r="D6" s="117">
        <f>66.17-13.9</f>
        <v>52.27</v>
      </c>
      <c r="E6" s="117">
        <f t="shared" ref="E6:U6" si="1">87.64-20.9</f>
        <v>66.740000000000009</v>
      </c>
      <c r="F6" s="117">
        <f t="shared" si="1"/>
        <v>66.740000000000009</v>
      </c>
      <c r="G6" s="117">
        <f t="shared" si="1"/>
        <v>66.740000000000009</v>
      </c>
      <c r="H6" s="117">
        <f t="shared" si="1"/>
        <v>66.740000000000009</v>
      </c>
      <c r="I6" s="117">
        <f t="shared" si="1"/>
        <v>66.740000000000009</v>
      </c>
      <c r="J6" s="117">
        <f t="shared" si="1"/>
        <v>66.740000000000009</v>
      </c>
      <c r="K6" s="117">
        <f t="shared" si="1"/>
        <v>66.740000000000009</v>
      </c>
      <c r="L6" s="117">
        <f t="shared" si="1"/>
        <v>66.740000000000009</v>
      </c>
      <c r="M6" s="117">
        <f t="shared" si="1"/>
        <v>66.740000000000009</v>
      </c>
      <c r="N6" s="117">
        <f t="shared" si="1"/>
        <v>66.740000000000009</v>
      </c>
      <c r="O6" s="117">
        <f t="shared" si="1"/>
        <v>66.740000000000009</v>
      </c>
      <c r="P6" s="117">
        <f t="shared" si="1"/>
        <v>66.740000000000009</v>
      </c>
      <c r="Q6" s="117">
        <f t="shared" si="1"/>
        <v>66.740000000000009</v>
      </c>
      <c r="R6" s="117">
        <f t="shared" si="1"/>
        <v>66.740000000000009</v>
      </c>
      <c r="S6" s="117">
        <f t="shared" si="1"/>
        <v>66.740000000000009</v>
      </c>
      <c r="T6" s="117">
        <f t="shared" si="1"/>
        <v>66.740000000000009</v>
      </c>
      <c r="U6" s="117">
        <f t="shared" si="1"/>
        <v>66.740000000000009</v>
      </c>
      <c r="V6" s="117">
        <f>21.46-7</f>
        <v>14.46</v>
      </c>
    </row>
    <row r="7" spans="1:22" s="47" customFormat="1">
      <c r="B7" s="57" t="s">
        <v>274</v>
      </c>
      <c r="C7" s="180"/>
      <c r="D7" s="116">
        <v>13.9</v>
      </c>
      <c r="E7" s="116">
        <v>20.9</v>
      </c>
      <c r="F7" s="116">
        <v>20.9</v>
      </c>
      <c r="G7" s="116">
        <v>20.9</v>
      </c>
      <c r="H7" s="116">
        <v>20.9</v>
      </c>
      <c r="I7" s="116">
        <v>20.9</v>
      </c>
      <c r="J7" s="116">
        <v>20.9</v>
      </c>
      <c r="K7" s="116">
        <v>20.9</v>
      </c>
      <c r="L7" s="116">
        <v>20.9</v>
      </c>
      <c r="M7" s="116">
        <v>20.9</v>
      </c>
      <c r="N7" s="116">
        <v>20.9</v>
      </c>
      <c r="O7" s="116">
        <v>20.9</v>
      </c>
      <c r="P7" s="116">
        <v>20.9</v>
      </c>
      <c r="Q7" s="116">
        <v>20.9</v>
      </c>
      <c r="R7" s="116">
        <v>20.9</v>
      </c>
      <c r="S7" s="116">
        <v>20.9</v>
      </c>
      <c r="T7" s="116">
        <v>20.9</v>
      </c>
      <c r="U7" s="116">
        <v>20.9</v>
      </c>
      <c r="V7" s="116">
        <v>7</v>
      </c>
    </row>
    <row r="8" spans="1:22" s="47" customFormat="1">
      <c r="B8" s="34" t="s">
        <v>283</v>
      </c>
      <c r="C8" s="118"/>
      <c r="D8" s="115">
        <v>13.9</v>
      </c>
      <c r="E8" s="115">
        <v>20.9</v>
      </c>
      <c r="F8" s="115">
        <v>20.9</v>
      </c>
      <c r="G8" s="115">
        <v>20.9</v>
      </c>
      <c r="H8" s="115">
        <v>20.9</v>
      </c>
      <c r="I8" s="115">
        <v>20.9</v>
      </c>
      <c r="J8" s="115">
        <v>20.9</v>
      </c>
      <c r="K8" s="115">
        <v>20.9</v>
      </c>
      <c r="L8" s="115">
        <v>20.9</v>
      </c>
      <c r="M8" s="116">
        <v>20.9</v>
      </c>
      <c r="N8" s="116">
        <v>20.9</v>
      </c>
      <c r="O8" s="116">
        <v>20.9</v>
      </c>
      <c r="P8" s="116">
        <v>20.9</v>
      </c>
      <c r="Q8" s="116">
        <v>20.9</v>
      </c>
      <c r="R8" s="116">
        <v>20.9</v>
      </c>
      <c r="S8" s="116">
        <v>20.9</v>
      </c>
      <c r="T8" s="116">
        <v>20.9</v>
      </c>
      <c r="U8" s="116">
        <v>20.9</v>
      </c>
      <c r="V8" s="116">
        <v>7</v>
      </c>
    </row>
    <row r="9" spans="1:22" s="47" customFormat="1">
      <c r="A9" s="57"/>
    </row>
    <row r="11" spans="1:22">
      <c r="A11" s="57"/>
    </row>
    <row r="18" spans="1:1">
      <c r="A18" t="s">
        <v>227</v>
      </c>
    </row>
    <row r="19" spans="1:1">
      <c r="A19" s="57" t="s">
        <v>122</v>
      </c>
    </row>
    <row r="20" spans="1:1">
      <c r="A20" s="57" t="s">
        <v>123</v>
      </c>
    </row>
    <row r="21" spans="1:1">
      <c r="A21" s="57" t="s">
        <v>124</v>
      </c>
    </row>
  </sheetData>
  <mergeCells count="1">
    <mergeCell ref="C4:C7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10"/>
  <sheetViews>
    <sheetView topLeftCell="C1" workbookViewId="0">
      <selection activeCell="F24" sqref="F24"/>
    </sheetView>
  </sheetViews>
  <sheetFormatPr defaultRowHeight="15"/>
  <cols>
    <col min="4" max="4" width="22.42578125" customWidth="1"/>
    <col min="5" max="5" width="23.5703125" customWidth="1"/>
    <col min="6" max="6" width="20.140625" customWidth="1"/>
    <col min="7" max="7" width="24.140625" customWidth="1"/>
    <col min="8" max="8" width="6.5703125" customWidth="1"/>
  </cols>
  <sheetData>
    <row r="1" spans="3:9">
      <c r="C1" s="168" t="s">
        <v>402</v>
      </c>
      <c r="D1" s="169"/>
      <c r="E1" s="169"/>
      <c r="F1" s="169"/>
      <c r="G1" s="169"/>
      <c r="H1" s="169"/>
      <c r="I1" s="169"/>
    </row>
    <row r="4" spans="3:9" ht="16.5" thickBot="1">
      <c r="C4" s="132"/>
      <c r="D4" s="133"/>
      <c r="E4" s="181" t="s">
        <v>236</v>
      </c>
      <c r="F4" s="181"/>
      <c r="G4" s="181" t="s">
        <v>87</v>
      </c>
      <c r="H4" s="181"/>
    </row>
    <row r="5" spans="3:9" ht="48" thickBot="1">
      <c r="C5" s="132" t="s">
        <v>85</v>
      </c>
      <c r="D5" s="133" t="s">
        <v>86</v>
      </c>
      <c r="E5" s="134" t="s">
        <v>237</v>
      </c>
      <c r="F5" s="134" t="s">
        <v>238</v>
      </c>
      <c r="G5" s="134" t="s">
        <v>239</v>
      </c>
      <c r="H5" s="134" t="s">
        <v>238</v>
      </c>
    </row>
    <row r="6" spans="3:9" ht="15.75">
      <c r="C6" s="132">
        <v>1</v>
      </c>
      <c r="D6" s="132" t="s">
        <v>88</v>
      </c>
      <c r="E6" s="135">
        <v>3.4299999999999997E-2</v>
      </c>
      <c r="F6" s="135">
        <v>3.0499999999999999E-2</v>
      </c>
      <c r="G6" s="136">
        <v>0.9</v>
      </c>
      <c r="H6" s="136">
        <v>0.78</v>
      </c>
    </row>
    <row r="7" spans="3:9" ht="15.75">
      <c r="C7" s="132">
        <v>7</v>
      </c>
      <c r="D7" s="132" t="s">
        <v>89</v>
      </c>
      <c r="E7" s="135">
        <v>3.8600000000000002E-2</v>
      </c>
      <c r="F7" s="135">
        <v>3.5799999999999998E-2</v>
      </c>
      <c r="G7" s="136">
        <v>1.05</v>
      </c>
      <c r="H7" s="136">
        <v>0.95</v>
      </c>
    </row>
    <row r="8" spans="3:9" ht="15.75">
      <c r="C8" s="132">
        <v>2</v>
      </c>
      <c r="D8" s="132" t="s">
        <v>90</v>
      </c>
      <c r="E8" s="135">
        <v>3.49E-2</v>
      </c>
      <c r="F8" s="135">
        <v>3.4000000000000002E-2</v>
      </c>
      <c r="G8" s="136">
        <v>0.92</v>
      </c>
      <c r="H8" s="136">
        <v>0.89</v>
      </c>
    </row>
    <row r="9" spans="3:9" ht="15.75">
      <c r="C9" s="132">
        <v>4</v>
      </c>
      <c r="D9" s="132" t="s">
        <v>91</v>
      </c>
      <c r="E9" s="135">
        <v>3.4200000000000001E-2</v>
      </c>
      <c r="F9" s="135">
        <v>3.3300000000000003E-2</v>
      </c>
      <c r="G9" s="136">
        <v>0.9</v>
      </c>
      <c r="H9" s="136">
        <v>0.87</v>
      </c>
    </row>
    <row r="10" spans="3:9" ht="15.75">
      <c r="C10" s="132">
        <v>6</v>
      </c>
      <c r="D10" s="132" t="s">
        <v>94</v>
      </c>
      <c r="E10" s="135">
        <v>3.5000000000000003E-2</v>
      </c>
      <c r="F10" s="135">
        <v>3.4099999999999998E-2</v>
      </c>
      <c r="G10" s="136">
        <v>0.92</v>
      </c>
      <c r="H10" s="136">
        <v>0.89</v>
      </c>
    </row>
  </sheetData>
  <mergeCells count="2">
    <mergeCell ref="G4:H4"/>
    <mergeCell ref="E4:F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45"/>
  <sheetViews>
    <sheetView topLeftCell="A82" workbookViewId="0">
      <selection activeCell="A82" sqref="A82"/>
    </sheetView>
  </sheetViews>
  <sheetFormatPr defaultRowHeight="15"/>
  <cols>
    <col min="1" max="1" width="22.85546875" style="57" customWidth="1"/>
    <col min="2" max="2" width="41.140625" customWidth="1"/>
  </cols>
  <sheetData>
    <row r="1" spans="1:52">
      <c r="C1" t="s">
        <v>229</v>
      </c>
      <c r="L1" t="s">
        <v>231</v>
      </c>
      <c r="X1" t="s">
        <v>230</v>
      </c>
    </row>
    <row r="2" spans="1:52"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1:52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</row>
    <row r="4" spans="1:52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</row>
    <row r="5" spans="1:52" s="47" customFormat="1">
      <c r="A5" s="57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</row>
    <row r="6" spans="1:52" s="47" customFormat="1">
      <c r="A6" s="57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</row>
    <row r="7" spans="1:52" s="47" customFormat="1">
      <c r="A7" s="57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</row>
    <row r="8" spans="1:52" s="47" customFormat="1">
      <c r="A8" s="57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</row>
    <row r="9" spans="1:52" s="47" customFormat="1">
      <c r="A9" s="57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</row>
    <row r="10" spans="1:52" s="47" customFormat="1">
      <c r="A10" s="57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</row>
    <row r="11" spans="1:52" s="47" customFormat="1">
      <c r="A11" s="57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</row>
    <row r="12" spans="1:52" s="47" customFormat="1">
      <c r="A12" s="57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</row>
    <row r="13" spans="1:52" s="47" customFormat="1">
      <c r="A13" s="57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</row>
    <row r="14" spans="1:52" s="47" customFormat="1">
      <c r="A14" s="57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</row>
    <row r="15" spans="1:52" s="47" customFormat="1">
      <c r="A15" s="57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</row>
    <row r="16" spans="1:52" s="47" customFormat="1">
      <c r="A16" s="57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</row>
    <row r="17" spans="1:52" s="47" customFormat="1">
      <c r="A17" s="57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</row>
    <row r="18" spans="1:52" s="47" customFormat="1">
      <c r="A18" s="57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</row>
    <row r="19" spans="1:52" s="47" customFormat="1">
      <c r="A19" s="57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</row>
    <row r="20" spans="1:52" s="47" customFormat="1">
      <c r="A20" s="57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</row>
    <row r="21" spans="1:52" s="47" customFormat="1">
      <c r="A21" s="57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</row>
    <row r="22" spans="1:52" s="47" customFormat="1">
      <c r="A22" s="57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</row>
    <row r="23" spans="1:52" s="47" customFormat="1">
      <c r="A23" s="57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</row>
    <row r="24" spans="1:52" s="47" customFormat="1">
      <c r="A24" s="57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</row>
    <row r="25" spans="1:52" s="47" customFormat="1">
      <c r="A25" s="57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</row>
    <row r="26" spans="1:52" s="47" customFormat="1">
      <c r="A26" s="57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</row>
    <row r="27" spans="1:52" s="47" customFormat="1">
      <c r="A27" s="57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</row>
    <row r="29" spans="1:52">
      <c r="A29" s="57" t="s">
        <v>169</v>
      </c>
    </row>
    <row r="30" spans="1:52" s="47" customFormat="1">
      <c r="A30" s="57"/>
      <c r="B30" s="9" t="s">
        <v>102</v>
      </c>
      <c r="C30" s="23">
        <v>2013</v>
      </c>
      <c r="D30" s="23">
        <v>2014</v>
      </c>
      <c r="E30" s="23">
        <v>2015</v>
      </c>
      <c r="F30" s="23">
        <v>2016</v>
      </c>
      <c r="G30" s="23">
        <v>2017</v>
      </c>
      <c r="H30" s="23">
        <v>2018</v>
      </c>
      <c r="I30" s="23">
        <v>2019</v>
      </c>
      <c r="J30" s="23">
        <v>2020</v>
      </c>
      <c r="K30" s="23">
        <v>2021</v>
      </c>
      <c r="L30" s="23">
        <v>2022</v>
      </c>
      <c r="M30" s="23">
        <v>2023</v>
      </c>
      <c r="N30" s="23">
        <v>2024</v>
      </c>
      <c r="O30" s="23">
        <v>2025</v>
      </c>
      <c r="P30" s="23">
        <v>2026</v>
      </c>
      <c r="Q30" s="23">
        <v>2027</v>
      </c>
      <c r="R30" s="23">
        <v>2028</v>
      </c>
      <c r="S30" s="23">
        <v>2029</v>
      </c>
      <c r="T30" s="23">
        <v>2030</v>
      </c>
      <c r="U30" s="23">
        <v>2031</v>
      </c>
      <c r="V30" s="23">
        <v>2032</v>
      </c>
      <c r="W30" s="23">
        <v>2033</v>
      </c>
      <c r="X30" s="23">
        <v>2034</v>
      </c>
      <c r="Y30" s="23">
        <v>2035</v>
      </c>
      <c r="Z30" s="23">
        <v>2036</v>
      </c>
      <c r="AA30" s="23">
        <v>2037</v>
      </c>
      <c r="AB30" s="11">
        <v>2038</v>
      </c>
      <c r="AC30" s="11">
        <v>2039</v>
      </c>
      <c r="AD30" s="11">
        <v>2040</v>
      </c>
      <c r="AE30" s="11">
        <v>2041</v>
      </c>
      <c r="AF30" s="11">
        <v>2042</v>
      </c>
      <c r="AG30" s="11">
        <v>2043</v>
      </c>
      <c r="AH30" s="11">
        <v>2044</v>
      </c>
      <c r="AI30" s="11">
        <v>2045</v>
      </c>
      <c r="AJ30" s="11">
        <v>2046</v>
      </c>
      <c r="AK30" s="11">
        <v>2047</v>
      </c>
      <c r="AL30" s="11">
        <v>2048</v>
      </c>
      <c r="AM30" s="11">
        <v>2049</v>
      </c>
      <c r="AN30" s="11">
        <v>2050</v>
      </c>
      <c r="AO30" s="11">
        <v>2051</v>
      </c>
      <c r="AP30" s="11">
        <v>2052</v>
      </c>
      <c r="AQ30" s="11">
        <v>2053</v>
      </c>
      <c r="AR30" s="11">
        <v>2054</v>
      </c>
      <c r="AS30" s="11">
        <v>2055</v>
      </c>
      <c r="AT30" s="11">
        <v>2056</v>
      </c>
      <c r="AU30" s="11">
        <v>2057</v>
      </c>
      <c r="AV30" s="11">
        <v>2058</v>
      </c>
      <c r="AW30" s="11">
        <v>2059</v>
      </c>
      <c r="AX30" s="11">
        <v>2060</v>
      </c>
      <c r="AY30" s="11">
        <v>2061</v>
      </c>
      <c r="AZ30" s="11">
        <v>2062</v>
      </c>
    </row>
    <row r="31" spans="1:52">
      <c r="A31" s="57" t="s">
        <v>271</v>
      </c>
      <c r="B31" s="47" t="s">
        <v>27</v>
      </c>
      <c r="C31" s="47">
        <f t="shared" ref="C31:AH31" si="0">C85-$C85</f>
        <v>0</v>
      </c>
      <c r="D31" s="47">
        <f t="shared" si="0"/>
        <v>29.990000000000009</v>
      </c>
      <c r="E31" s="47">
        <f t="shared" si="0"/>
        <v>42.779999999999973</v>
      </c>
      <c r="F31" s="47">
        <f t="shared" si="0"/>
        <v>58.809999999999945</v>
      </c>
      <c r="G31" s="47">
        <f t="shared" si="0"/>
        <v>72.809999999999945</v>
      </c>
      <c r="H31" s="47">
        <f t="shared" si="0"/>
        <v>93.399999999999864</v>
      </c>
      <c r="I31" s="47">
        <f t="shared" si="0"/>
        <v>115.92999999999984</v>
      </c>
      <c r="J31" s="47">
        <f t="shared" si="0"/>
        <v>130.91999999999985</v>
      </c>
      <c r="K31" s="47">
        <f t="shared" si="0"/>
        <v>153.66999999999985</v>
      </c>
      <c r="L31" s="47">
        <f t="shared" si="0"/>
        <v>175.38999999999987</v>
      </c>
      <c r="M31" s="47">
        <f t="shared" si="0"/>
        <v>197.61999999999989</v>
      </c>
      <c r="N31" s="47">
        <f t="shared" si="0"/>
        <v>220.73000000000002</v>
      </c>
      <c r="O31" s="47">
        <f t="shared" si="0"/>
        <v>244.45999999999981</v>
      </c>
      <c r="P31" s="47">
        <f t="shared" si="0"/>
        <v>267.17999999999984</v>
      </c>
      <c r="Q31" s="47">
        <f t="shared" si="0"/>
        <v>289.6099999999999</v>
      </c>
      <c r="R31" s="47">
        <f t="shared" si="0"/>
        <v>313.20999999999981</v>
      </c>
      <c r="S31" s="47">
        <f t="shared" si="0"/>
        <v>337.65999999999985</v>
      </c>
      <c r="T31" s="47">
        <f t="shared" si="0"/>
        <v>362.01</v>
      </c>
      <c r="U31" s="47">
        <f t="shared" si="0"/>
        <v>386.05999999999995</v>
      </c>
      <c r="V31" s="47">
        <f t="shared" si="0"/>
        <v>410.15999999999985</v>
      </c>
      <c r="W31" s="47">
        <f t="shared" si="0"/>
        <v>434.51</v>
      </c>
      <c r="X31" s="47">
        <f t="shared" si="0"/>
        <v>458.62999999999988</v>
      </c>
      <c r="Y31" s="47">
        <f t="shared" si="0"/>
        <v>482.78</v>
      </c>
      <c r="Z31" s="47">
        <f t="shared" si="0"/>
        <v>507</v>
      </c>
      <c r="AA31" s="47">
        <f t="shared" si="0"/>
        <v>531.20999999999981</v>
      </c>
      <c r="AB31" s="47">
        <f t="shared" si="0"/>
        <v>555.3599999999999</v>
      </c>
      <c r="AC31" s="47">
        <f t="shared" si="0"/>
        <v>579.55999999999995</v>
      </c>
      <c r="AD31" s="47">
        <f t="shared" si="0"/>
        <v>603.75</v>
      </c>
      <c r="AE31" s="47">
        <f t="shared" si="0"/>
        <v>627.92999999999984</v>
      </c>
      <c r="AF31" s="47">
        <f t="shared" si="0"/>
        <v>652.1099999999999</v>
      </c>
      <c r="AG31" s="47">
        <f t="shared" si="0"/>
        <v>676.31</v>
      </c>
      <c r="AH31" s="47">
        <f t="shared" si="0"/>
        <v>700.49</v>
      </c>
      <c r="AI31" s="47">
        <f t="shared" ref="AI31:AZ31" si="1">AI85-$C85</f>
        <v>724.67999999999984</v>
      </c>
      <c r="AJ31" s="47">
        <f t="shared" si="1"/>
        <v>748.86999999999989</v>
      </c>
      <c r="AK31" s="47">
        <f t="shared" si="1"/>
        <v>773.04999999999973</v>
      </c>
      <c r="AL31" s="47">
        <f t="shared" si="1"/>
        <v>797.23999999999978</v>
      </c>
      <c r="AM31" s="47">
        <f t="shared" si="1"/>
        <v>797.23999999999978</v>
      </c>
      <c r="AN31" s="47">
        <f t="shared" si="1"/>
        <v>797.23999999999978</v>
      </c>
      <c r="AO31" s="47">
        <f t="shared" si="1"/>
        <v>797.23999999999978</v>
      </c>
      <c r="AP31" s="47">
        <f t="shared" si="1"/>
        <v>797.23999999999978</v>
      </c>
      <c r="AQ31" s="47">
        <f t="shared" si="1"/>
        <v>797.23999999999978</v>
      </c>
      <c r="AR31" s="47">
        <f t="shared" si="1"/>
        <v>797.23999999999978</v>
      </c>
      <c r="AS31" s="47">
        <f t="shared" si="1"/>
        <v>797.23999999999978</v>
      </c>
      <c r="AT31" s="47">
        <f t="shared" si="1"/>
        <v>797.23999999999978</v>
      </c>
      <c r="AU31" s="47">
        <f t="shared" si="1"/>
        <v>797.23999999999978</v>
      </c>
      <c r="AV31" s="47">
        <f t="shared" si="1"/>
        <v>797.23999999999978</v>
      </c>
      <c r="AW31" s="47">
        <f t="shared" si="1"/>
        <v>797.23999999999978</v>
      </c>
      <c r="AX31" s="47">
        <f t="shared" si="1"/>
        <v>797.23999999999978</v>
      </c>
      <c r="AY31" s="47">
        <f t="shared" si="1"/>
        <v>797.23999999999978</v>
      </c>
      <c r="AZ31" s="47">
        <f t="shared" si="1"/>
        <v>797.23999999999978</v>
      </c>
    </row>
    <row r="32" spans="1:52">
      <c r="A32" s="57" t="s">
        <v>273</v>
      </c>
      <c r="B32" s="47" t="s">
        <v>27</v>
      </c>
      <c r="C32" s="47">
        <f t="shared" ref="C32:AH32" si="2">C86-$C86</f>
        <v>0</v>
      </c>
      <c r="D32" s="47">
        <f t="shared" si="2"/>
        <v>29.990000000000009</v>
      </c>
      <c r="E32" s="47">
        <f t="shared" si="2"/>
        <v>42.779999999999973</v>
      </c>
      <c r="F32" s="47">
        <f t="shared" si="2"/>
        <v>58.809999999999945</v>
      </c>
      <c r="G32" s="47">
        <f t="shared" si="2"/>
        <v>72.809999999999945</v>
      </c>
      <c r="H32" s="47">
        <f t="shared" si="2"/>
        <v>93.399999999999864</v>
      </c>
      <c r="I32" s="47">
        <f t="shared" si="2"/>
        <v>115.92999999999984</v>
      </c>
      <c r="J32" s="47">
        <f t="shared" si="2"/>
        <v>130.91999999999985</v>
      </c>
      <c r="K32" s="47">
        <f t="shared" si="2"/>
        <v>153.66999999999985</v>
      </c>
      <c r="L32" s="47">
        <f t="shared" si="2"/>
        <v>175.38999999999987</v>
      </c>
      <c r="M32" s="47">
        <f t="shared" si="2"/>
        <v>197.61999999999989</v>
      </c>
      <c r="N32" s="47">
        <f t="shared" si="2"/>
        <v>220.73000000000002</v>
      </c>
      <c r="O32" s="47">
        <f t="shared" si="2"/>
        <v>244.45999999999981</v>
      </c>
      <c r="P32" s="47">
        <f t="shared" si="2"/>
        <v>267.17999999999984</v>
      </c>
      <c r="Q32" s="47">
        <f t="shared" si="2"/>
        <v>289.6099999999999</v>
      </c>
      <c r="R32" s="47">
        <f t="shared" si="2"/>
        <v>313.20999999999981</v>
      </c>
      <c r="S32" s="47">
        <f t="shared" si="2"/>
        <v>337.65999999999985</v>
      </c>
      <c r="T32" s="47">
        <f t="shared" si="2"/>
        <v>362.01</v>
      </c>
      <c r="U32" s="47">
        <f t="shared" si="2"/>
        <v>386.05999999999995</v>
      </c>
      <c r="V32" s="47">
        <f t="shared" si="2"/>
        <v>410.15999999999985</v>
      </c>
      <c r="W32" s="47">
        <f t="shared" si="2"/>
        <v>434.51</v>
      </c>
      <c r="X32" s="47">
        <f t="shared" si="2"/>
        <v>458.62999999999988</v>
      </c>
      <c r="Y32" s="47">
        <f t="shared" si="2"/>
        <v>482.78</v>
      </c>
      <c r="Z32" s="47">
        <f t="shared" si="2"/>
        <v>507</v>
      </c>
      <c r="AA32" s="47">
        <f t="shared" si="2"/>
        <v>531.20999999999981</v>
      </c>
      <c r="AB32" s="47">
        <f t="shared" si="2"/>
        <v>555.3599999999999</v>
      </c>
      <c r="AC32" s="47">
        <f t="shared" si="2"/>
        <v>579.55999999999995</v>
      </c>
      <c r="AD32" s="47">
        <f t="shared" si="2"/>
        <v>603.75</v>
      </c>
      <c r="AE32" s="47">
        <f t="shared" si="2"/>
        <v>627.92999999999984</v>
      </c>
      <c r="AF32" s="47">
        <f t="shared" si="2"/>
        <v>652.1099999999999</v>
      </c>
      <c r="AG32" s="47">
        <f t="shared" si="2"/>
        <v>676.31</v>
      </c>
      <c r="AH32" s="47">
        <f t="shared" si="2"/>
        <v>700.49</v>
      </c>
      <c r="AI32" s="47">
        <f t="shared" ref="AI32:AZ32" si="3">AI86-$C86</f>
        <v>724.67999999999984</v>
      </c>
      <c r="AJ32" s="47">
        <f t="shared" si="3"/>
        <v>748.86999999999989</v>
      </c>
      <c r="AK32" s="47">
        <f t="shared" si="3"/>
        <v>773.04999999999973</v>
      </c>
      <c r="AL32" s="47">
        <f t="shared" si="3"/>
        <v>797.23999999999978</v>
      </c>
      <c r="AM32" s="47">
        <f t="shared" si="3"/>
        <v>797.23999999999978</v>
      </c>
      <c r="AN32" s="47">
        <f t="shared" si="3"/>
        <v>797.23999999999978</v>
      </c>
      <c r="AO32" s="47">
        <f t="shared" si="3"/>
        <v>797.23999999999978</v>
      </c>
      <c r="AP32" s="47">
        <f t="shared" si="3"/>
        <v>797.23999999999978</v>
      </c>
      <c r="AQ32" s="47">
        <f t="shared" si="3"/>
        <v>797.23999999999978</v>
      </c>
      <c r="AR32" s="47">
        <f t="shared" si="3"/>
        <v>797.23999999999978</v>
      </c>
      <c r="AS32" s="47">
        <f t="shared" si="3"/>
        <v>797.23999999999978</v>
      </c>
      <c r="AT32" s="47">
        <f t="shared" si="3"/>
        <v>797.23999999999978</v>
      </c>
      <c r="AU32" s="47">
        <f t="shared" si="3"/>
        <v>797.23999999999978</v>
      </c>
      <c r="AV32" s="47">
        <f t="shared" si="3"/>
        <v>797.23999999999978</v>
      </c>
      <c r="AW32" s="47">
        <f t="shared" si="3"/>
        <v>797.23999999999978</v>
      </c>
      <c r="AX32" s="47">
        <f t="shared" si="3"/>
        <v>797.23999999999978</v>
      </c>
      <c r="AY32" s="47">
        <f t="shared" si="3"/>
        <v>797.23999999999978</v>
      </c>
      <c r="AZ32" s="47">
        <f t="shared" si="3"/>
        <v>797.23999999999978</v>
      </c>
    </row>
    <row r="33" spans="1:52">
      <c r="A33" s="57" t="s">
        <v>272</v>
      </c>
      <c r="B33" s="47" t="s">
        <v>27</v>
      </c>
      <c r="C33" s="47">
        <f t="shared" ref="C33:AH33" si="4">C87-$C87</f>
        <v>0</v>
      </c>
      <c r="D33" s="47">
        <f t="shared" si="4"/>
        <v>29.990000000000009</v>
      </c>
      <c r="E33" s="47">
        <f t="shared" si="4"/>
        <v>42.779999999999973</v>
      </c>
      <c r="F33" s="47">
        <f t="shared" si="4"/>
        <v>58.809999999999945</v>
      </c>
      <c r="G33" s="47">
        <f t="shared" si="4"/>
        <v>72.809999999999945</v>
      </c>
      <c r="H33" s="47">
        <f t="shared" si="4"/>
        <v>93.399999999999864</v>
      </c>
      <c r="I33" s="47">
        <f t="shared" si="4"/>
        <v>115.92999999999984</v>
      </c>
      <c r="J33" s="47">
        <f t="shared" si="4"/>
        <v>130.91999999999985</v>
      </c>
      <c r="K33" s="47">
        <f t="shared" si="4"/>
        <v>153.66999999999985</v>
      </c>
      <c r="L33" s="47">
        <f t="shared" si="4"/>
        <v>175.38999999999987</v>
      </c>
      <c r="M33" s="47">
        <f t="shared" si="4"/>
        <v>197.61999999999989</v>
      </c>
      <c r="N33" s="47">
        <f t="shared" si="4"/>
        <v>220.73000000000002</v>
      </c>
      <c r="O33" s="47">
        <f t="shared" si="4"/>
        <v>244.45999999999981</v>
      </c>
      <c r="P33" s="47">
        <f t="shared" si="4"/>
        <v>267.17999999999984</v>
      </c>
      <c r="Q33" s="47">
        <f t="shared" si="4"/>
        <v>289.6099999999999</v>
      </c>
      <c r="R33" s="47">
        <f t="shared" si="4"/>
        <v>313.20999999999981</v>
      </c>
      <c r="S33" s="47">
        <f t="shared" si="4"/>
        <v>337.65999999999985</v>
      </c>
      <c r="T33" s="47">
        <f t="shared" si="4"/>
        <v>362.01</v>
      </c>
      <c r="U33" s="47">
        <f t="shared" si="4"/>
        <v>386.05999999999995</v>
      </c>
      <c r="V33" s="47">
        <f t="shared" si="4"/>
        <v>410.15999999999985</v>
      </c>
      <c r="W33" s="47">
        <f t="shared" si="4"/>
        <v>434.51</v>
      </c>
      <c r="X33" s="47">
        <f t="shared" si="4"/>
        <v>458.62999999999988</v>
      </c>
      <c r="Y33" s="47">
        <f t="shared" si="4"/>
        <v>482.78</v>
      </c>
      <c r="Z33" s="47">
        <f t="shared" si="4"/>
        <v>507</v>
      </c>
      <c r="AA33" s="47">
        <f t="shared" si="4"/>
        <v>531.20999999999981</v>
      </c>
      <c r="AB33" s="47">
        <f t="shared" si="4"/>
        <v>555.3599999999999</v>
      </c>
      <c r="AC33" s="47">
        <f t="shared" si="4"/>
        <v>579.55999999999995</v>
      </c>
      <c r="AD33" s="47">
        <f t="shared" si="4"/>
        <v>603.75</v>
      </c>
      <c r="AE33" s="47">
        <f t="shared" si="4"/>
        <v>627.92999999999984</v>
      </c>
      <c r="AF33" s="47">
        <f t="shared" si="4"/>
        <v>652.1099999999999</v>
      </c>
      <c r="AG33" s="47">
        <f t="shared" si="4"/>
        <v>676.31</v>
      </c>
      <c r="AH33" s="47">
        <f t="shared" si="4"/>
        <v>700.49</v>
      </c>
      <c r="AI33" s="47">
        <f t="shared" ref="AI33:AZ33" si="5">AI87-$C87</f>
        <v>724.67999999999984</v>
      </c>
      <c r="AJ33" s="47">
        <f t="shared" si="5"/>
        <v>748.86999999999989</v>
      </c>
      <c r="AK33" s="47">
        <f t="shared" si="5"/>
        <v>773.04999999999973</v>
      </c>
      <c r="AL33" s="47">
        <f t="shared" si="5"/>
        <v>797.23999999999978</v>
      </c>
      <c r="AM33" s="47">
        <f t="shared" si="5"/>
        <v>797.23999999999978</v>
      </c>
      <c r="AN33" s="47">
        <f t="shared" si="5"/>
        <v>797.23999999999978</v>
      </c>
      <c r="AO33" s="47">
        <f t="shared" si="5"/>
        <v>797.23999999999978</v>
      </c>
      <c r="AP33" s="47">
        <f t="shared" si="5"/>
        <v>797.23999999999978</v>
      </c>
      <c r="AQ33" s="47">
        <f t="shared" si="5"/>
        <v>797.23999999999978</v>
      </c>
      <c r="AR33" s="47">
        <f t="shared" si="5"/>
        <v>797.23999999999978</v>
      </c>
      <c r="AS33" s="47">
        <f t="shared" si="5"/>
        <v>797.23999999999978</v>
      </c>
      <c r="AT33" s="47">
        <f t="shared" si="5"/>
        <v>797.23999999999978</v>
      </c>
      <c r="AU33" s="47">
        <f t="shared" si="5"/>
        <v>797.23999999999978</v>
      </c>
      <c r="AV33" s="47">
        <f t="shared" si="5"/>
        <v>797.23999999999978</v>
      </c>
      <c r="AW33" s="47">
        <f t="shared" si="5"/>
        <v>797.23999999999978</v>
      </c>
      <c r="AX33" s="47">
        <f t="shared" si="5"/>
        <v>797.23999999999978</v>
      </c>
      <c r="AY33" s="47">
        <f t="shared" si="5"/>
        <v>797.23999999999978</v>
      </c>
      <c r="AZ33" s="47">
        <f t="shared" si="5"/>
        <v>797.23999999999978</v>
      </c>
    </row>
    <row r="34" spans="1:52">
      <c r="A34" s="57" t="s">
        <v>274</v>
      </c>
      <c r="B34" s="47" t="s">
        <v>27</v>
      </c>
      <c r="C34" s="47">
        <f t="shared" ref="C34:AH34" si="6">C88-$C88</f>
        <v>0</v>
      </c>
      <c r="D34" s="47">
        <f t="shared" si="6"/>
        <v>29.990000000000009</v>
      </c>
      <c r="E34" s="47">
        <f t="shared" si="6"/>
        <v>42.779999999999973</v>
      </c>
      <c r="F34" s="47">
        <f t="shared" si="6"/>
        <v>58.809999999999945</v>
      </c>
      <c r="G34" s="47">
        <f t="shared" si="6"/>
        <v>72.809999999999945</v>
      </c>
      <c r="H34" s="47">
        <f t="shared" si="6"/>
        <v>93.399999999999864</v>
      </c>
      <c r="I34" s="47">
        <f t="shared" si="6"/>
        <v>115.92999999999984</v>
      </c>
      <c r="J34" s="47">
        <f t="shared" si="6"/>
        <v>130.91999999999985</v>
      </c>
      <c r="K34" s="47">
        <f t="shared" si="6"/>
        <v>153.66999999999985</v>
      </c>
      <c r="L34" s="47">
        <f t="shared" si="6"/>
        <v>175.38999999999987</v>
      </c>
      <c r="M34" s="47">
        <f t="shared" si="6"/>
        <v>197.61999999999989</v>
      </c>
      <c r="N34" s="47">
        <f t="shared" si="6"/>
        <v>220.73000000000002</v>
      </c>
      <c r="O34" s="47">
        <f t="shared" si="6"/>
        <v>244.45999999999981</v>
      </c>
      <c r="P34" s="47">
        <f t="shared" si="6"/>
        <v>267.17999999999984</v>
      </c>
      <c r="Q34" s="47">
        <f t="shared" si="6"/>
        <v>289.6099999999999</v>
      </c>
      <c r="R34" s="47">
        <f t="shared" si="6"/>
        <v>313.20999999999981</v>
      </c>
      <c r="S34" s="47">
        <f t="shared" si="6"/>
        <v>337.65999999999985</v>
      </c>
      <c r="T34" s="47">
        <f t="shared" si="6"/>
        <v>362.01</v>
      </c>
      <c r="U34" s="47">
        <f t="shared" si="6"/>
        <v>386.05999999999995</v>
      </c>
      <c r="V34" s="47">
        <f t="shared" si="6"/>
        <v>410.15999999999985</v>
      </c>
      <c r="W34" s="47">
        <f t="shared" si="6"/>
        <v>434.51</v>
      </c>
      <c r="X34" s="47">
        <f t="shared" si="6"/>
        <v>458.62999999999988</v>
      </c>
      <c r="Y34" s="47">
        <f t="shared" si="6"/>
        <v>482.78</v>
      </c>
      <c r="Z34" s="47">
        <f t="shared" si="6"/>
        <v>507</v>
      </c>
      <c r="AA34" s="47">
        <f t="shared" si="6"/>
        <v>531.20999999999981</v>
      </c>
      <c r="AB34" s="47">
        <f t="shared" si="6"/>
        <v>555.3599999999999</v>
      </c>
      <c r="AC34" s="47">
        <f t="shared" si="6"/>
        <v>579.55999999999995</v>
      </c>
      <c r="AD34" s="47">
        <f t="shared" si="6"/>
        <v>603.75</v>
      </c>
      <c r="AE34" s="47">
        <f t="shared" si="6"/>
        <v>627.92999999999984</v>
      </c>
      <c r="AF34" s="47">
        <f t="shared" si="6"/>
        <v>652.1099999999999</v>
      </c>
      <c r="AG34" s="47">
        <f t="shared" si="6"/>
        <v>676.31</v>
      </c>
      <c r="AH34" s="47">
        <f t="shared" si="6"/>
        <v>700.49</v>
      </c>
      <c r="AI34" s="47">
        <f t="shared" ref="AI34:AZ34" si="7">AI88-$C88</f>
        <v>724.67999999999984</v>
      </c>
      <c r="AJ34" s="47">
        <f t="shared" si="7"/>
        <v>748.86999999999989</v>
      </c>
      <c r="AK34" s="47">
        <f t="shared" si="7"/>
        <v>773.04999999999973</v>
      </c>
      <c r="AL34" s="47">
        <f t="shared" si="7"/>
        <v>797.23999999999978</v>
      </c>
      <c r="AM34" s="47">
        <f t="shared" si="7"/>
        <v>797.23999999999978</v>
      </c>
      <c r="AN34" s="47">
        <f t="shared" si="7"/>
        <v>797.23999999999978</v>
      </c>
      <c r="AO34" s="47">
        <f t="shared" si="7"/>
        <v>797.23999999999978</v>
      </c>
      <c r="AP34" s="47">
        <f t="shared" si="7"/>
        <v>797.23999999999978</v>
      </c>
      <c r="AQ34" s="47">
        <f t="shared" si="7"/>
        <v>797.23999999999978</v>
      </c>
      <c r="AR34" s="47">
        <f t="shared" si="7"/>
        <v>797.23999999999978</v>
      </c>
      <c r="AS34" s="47">
        <f t="shared" si="7"/>
        <v>797.23999999999978</v>
      </c>
      <c r="AT34" s="47">
        <f t="shared" si="7"/>
        <v>797.23999999999978</v>
      </c>
      <c r="AU34" s="47">
        <f t="shared" si="7"/>
        <v>797.23999999999978</v>
      </c>
      <c r="AV34" s="47">
        <f t="shared" si="7"/>
        <v>797.23999999999978</v>
      </c>
      <c r="AW34" s="47">
        <f t="shared" si="7"/>
        <v>797.23999999999978</v>
      </c>
      <c r="AX34" s="47">
        <f t="shared" si="7"/>
        <v>797.23999999999978</v>
      </c>
      <c r="AY34" s="47">
        <f t="shared" si="7"/>
        <v>797.23999999999978</v>
      </c>
      <c r="AZ34" s="47">
        <f t="shared" si="7"/>
        <v>797.23999999999978</v>
      </c>
    </row>
    <row r="35" spans="1:52">
      <c r="A35" s="57" t="s">
        <v>281</v>
      </c>
      <c r="B35" s="47" t="s">
        <v>27</v>
      </c>
      <c r="C35" s="47">
        <f t="shared" ref="C35:AH35" si="8">C89-$C89</f>
        <v>0</v>
      </c>
      <c r="D35" s="47">
        <f t="shared" si="8"/>
        <v>29.990000000000009</v>
      </c>
      <c r="E35" s="47">
        <f t="shared" si="8"/>
        <v>42.779999999999973</v>
      </c>
      <c r="F35" s="47">
        <f t="shared" si="8"/>
        <v>58.809999999999945</v>
      </c>
      <c r="G35" s="47">
        <f t="shared" si="8"/>
        <v>72.809999999999945</v>
      </c>
      <c r="H35" s="47">
        <f t="shared" si="8"/>
        <v>93.399999999999864</v>
      </c>
      <c r="I35" s="47">
        <f t="shared" si="8"/>
        <v>115.92999999999984</v>
      </c>
      <c r="J35" s="47">
        <f t="shared" si="8"/>
        <v>130.91999999999985</v>
      </c>
      <c r="K35" s="47">
        <f t="shared" si="8"/>
        <v>153.66999999999985</v>
      </c>
      <c r="L35" s="47">
        <f t="shared" si="8"/>
        <v>175.38999999999987</v>
      </c>
      <c r="M35" s="47">
        <f t="shared" si="8"/>
        <v>197.61999999999989</v>
      </c>
      <c r="N35" s="47">
        <f t="shared" si="8"/>
        <v>220.73000000000002</v>
      </c>
      <c r="O35" s="47">
        <f t="shared" si="8"/>
        <v>244.45999999999981</v>
      </c>
      <c r="P35" s="47">
        <f t="shared" si="8"/>
        <v>267.17999999999984</v>
      </c>
      <c r="Q35" s="47">
        <f t="shared" si="8"/>
        <v>289.6099999999999</v>
      </c>
      <c r="R35" s="47">
        <f t="shared" si="8"/>
        <v>313.20999999999981</v>
      </c>
      <c r="S35" s="47">
        <f t="shared" si="8"/>
        <v>337.65999999999985</v>
      </c>
      <c r="T35" s="47">
        <f t="shared" si="8"/>
        <v>362.01</v>
      </c>
      <c r="U35" s="47">
        <f t="shared" si="8"/>
        <v>386.05999999999995</v>
      </c>
      <c r="V35" s="47">
        <f t="shared" si="8"/>
        <v>410.15999999999985</v>
      </c>
      <c r="W35" s="47">
        <f t="shared" si="8"/>
        <v>434.51</v>
      </c>
      <c r="X35" s="47">
        <f t="shared" si="8"/>
        <v>458.62999999999988</v>
      </c>
      <c r="Y35" s="47">
        <f t="shared" si="8"/>
        <v>482.78</v>
      </c>
      <c r="Z35" s="47">
        <f t="shared" si="8"/>
        <v>507</v>
      </c>
      <c r="AA35" s="47">
        <f t="shared" si="8"/>
        <v>531.20999999999981</v>
      </c>
      <c r="AB35" s="47">
        <f t="shared" si="8"/>
        <v>555.3599999999999</v>
      </c>
      <c r="AC35" s="47">
        <f t="shared" si="8"/>
        <v>579.55999999999995</v>
      </c>
      <c r="AD35" s="47">
        <f t="shared" si="8"/>
        <v>603.75</v>
      </c>
      <c r="AE35" s="47">
        <f t="shared" si="8"/>
        <v>627.92999999999984</v>
      </c>
      <c r="AF35" s="47">
        <f t="shared" si="8"/>
        <v>652.1099999999999</v>
      </c>
      <c r="AG35" s="47">
        <f t="shared" si="8"/>
        <v>676.31</v>
      </c>
      <c r="AH35" s="47">
        <f t="shared" si="8"/>
        <v>700.49</v>
      </c>
      <c r="AI35" s="47">
        <f t="shared" ref="AI35:AZ35" si="9">AI89-$C89</f>
        <v>724.67999999999984</v>
      </c>
      <c r="AJ35" s="47">
        <f t="shared" si="9"/>
        <v>748.86999999999989</v>
      </c>
      <c r="AK35" s="47">
        <f t="shared" si="9"/>
        <v>773.04999999999973</v>
      </c>
      <c r="AL35" s="47">
        <f t="shared" si="9"/>
        <v>797.23999999999978</v>
      </c>
      <c r="AM35" s="47">
        <f t="shared" si="9"/>
        <v>797.23999999999978</v>
      </c>
      <c r="AN35" s="47">
        <f t="shared" si="9"/>
        <v>797.23999999999978</v>
      </c>
      <c r="AO35" s="47">
        <f t="shared" si="9"/>
        <v>797.23999999999978</v>
      </c>
      <c r="AP35" s="47">
        <f t="shared" si="9"/>
        <v>797.23999999999978</v>
      </c>
      <c r="AQ35" s="47">
        <f t="shared" si="9"/>
        <v>797.23999999999978</v>
      </c>
      <c r="AR35" s="47">
        <f t="shared" si="9"/>
        <v>797.23999999999978</v>
      </c>
      <c r="AS35" s="47">
        <f t="shared" si="9"/>
        <v>797.23999999999978</v>
      </c>
      <c r="AT35" s="47">
        <f t="shared" si="9"/>
        <v>797.23999999999978</v>
      </c>
      <c r="AU35" s="47">
        <f t="shared" si="9"/>
        <v>797.23999999999978</v>
      </c>
      <c r="AV35" s="47">
        <f t="shared" si="9"/>
        <v>797.23999999999978</v>
      </c>
      <c r="AW35" s="47">
        <f t="shared" si="9"/>
        <v>797.23999999999978</v>
      </c>
      <c r="AX35" s="47">
        <f t="shared" si="9"/>
        <v>797.23999999999978</v>
      </c>
      <c r="AY35" s="47">
        <f t="shared" si="9"/>
        <v>797.23999999999978</v>
      </c>
      <c r="AZ35" s="47">
        <f t="shared" si="9"/>
        <v>797.23999999999978</v>
      </c>
    </row>
    <row r="36" spans="1:52">
      <c r="A36" s="57" t="s">
        <v>145</v>
      </c>
      <c r="B36" s="47" t="s">
        <v>27</v>
      </c>
      <c r="C36" s="47">
        <f t="shared" ref="C36:AH36" si="10">C90-$C90</f>
        <v>0</v>
      </c>
      <c r="D36" s="47">
        <f t="shared" si="10"/>
        <v>29.990000000000009</v>
      </c>
      <c r="E36" s="47">
        <f t="shared" si="10"/>
        <v>42.779999999999973</v>
      </c>
      <c r="F36" s="47">
        <f t="shared" si="10"/>
        <v>58.809999999999945</v>
      </c>
      <c r="G36" s="47">
        <f t="shared" si="10"/>
        <v>72.809999999999945</v>
      </c>
      <c r="H36" s="47">
        <f t="shared" si="10"/>
        <v>93.399999999999864</v>
      </c>
      <c r="I36" s="47">
        <f t="shared" si="10"/>
        <v>115.92999999999984</v>
      </c>
      <c r="J36" s="47">
        <f t="shared" si="10"/>
        <v>130.91999999999985</v>
      </c>
      <c r="K36" s="47">
        <f t="shared" si="10"/>
        <v>153.66999999999985</v>
      </c>
      <c r="L36" s="47">
        <f t="shared" si="10"/>
        <v>175.38999999999987</v>
      </c>
      <c r="M36" s="47">
        <f t="shared" si="10"/>
        <v>197.61999999999989</v>
      </c>
      <c r="N36" s="47">
        <f t="shared" si="10"/>
        <v>220.73000000000002</v>
      </c>
      <c r="O36" s="47">
        <f t="shared" si="10"/>
        <v>244.45999999999981</v>
      </c>
      <c r="P36" s="47">
        <f t="shared" si="10"/>
        <v>267.17999999999984</v>
      </c>
      <c r="Q36" s="47">
        <f t="shared" si="10"/>
        <v>289.6099999999999</v>
      </c>
      <c r="R36" s="47">
        <f t="shared" si="10"/>
        <v>313.20999999999981</v>
      </c>
      <c r="S36" s="47">
        <f t="shared" si="10"/>
        <v>337.65999999999985</v>
      </c>
      <c r="T36" s="47">
        <f t="shared" si="10"/>
        <v>362.01</v>
      </c>
      <c r="U36" s="47">
        <f t="shared" si="10"/>
        <v>386.05999999999995</v>
      </c>
      <c r="V36" s="47">
        <f t="shared" si="10"/>
        <v>410.15999999999985</v>
      </c>
      <c r="W36" s="47">
        <f t="shared" si="10"/>
        <v>434.51</v>
      </c>
      <c r="X36" s="47">
        <f t="shared" si="10"/>
        <v>458.62999999999988</v>
      </c>
      <c r="Y36" s="47">
        <f t="shared" si="10"/>
        <v>482.78</v>
      </c>
      <c r="Z36" s="47">
        <f t="shared" si="10"/>
        <v>507</v>
      </c>
      <c r="AA36" s="47">
        <f t="shared" si="10"/>
        <v>531.20999999999981</v>
      </c>
      <c r="AB36" s="47">
        <f t="shared" si="10"/>
        <v>555.3599999999999</v>
      </c>
      <c r="AC36" s="47">
        <f t="shared" si="10"/>
        <v>579.55999999999995</v>
      </c>
      <c r="AD36" s="47">
        <f t="shared" si="10"/>
        <v>603.75</v>
      </c>
      <c r="AE36" s="47">
        <f t="shared" si="10"/>
        <v>627.92999999999984</v>
      </c>
      <c r="AF36" s="47">
        <f t="shared" si="10"/>
        <v>652.1099999999999</v>
      </c>
      <c r="AG36" s="47">
        <f t="shared" si="10"/>
        <v>676.31</v>
      </c>
      <c r="AH36" s="47">
        <f t="shared" si="10"/>
        <v>700.49</v>
      </c>
      <c r="AI36" s="47">
        <f t="shared" ref="AI36:AZ36" si="11">AI90-$C90</f>
        <v>724.67999999999984</v>
      </c>
      <c r="AJ36" s="47">
        <f t="shared" si="11"/>
        <v>748.86999999999989</v>
      </c>
      <c r="AK36" s="47">
        <f t="shared" si="11"/>
        <v>773.04999999999973</v>
      </c>
      <c r="AL36" s="47">
        <f t="shared" si="11"/>
        <v>797.23999999999978</v>
      </c>
      <c r="AM36" s="47">
        <f t="shared" si="11"/>
        <v>797.23999999999978</v>
      </c>
      <c r="AN36" s="47">
        <f t="shared" si="11"/>
        <v>797.23999999999978</v>
      </c>
      <c r="AO36" s="47">
        <f t="shared" si="11"/>
        <v>797.23999999999978</v>
      </c>
      <c r="AP36" s="47">
        <f t="shared" si="11"/>
        <v>797.23999999999978</v>
      </c>
      <c r="AQ36" s="47">
        <f t="shared" si="11"/>
        <v>797.23999999999978</v>
      </c>
      <c r="AR36" s="47">
        <f t="shared" si="11"/>
        <v>797.23999999999978</v>
      </c>
      <c r="AS36" s="47">
        <f t="shared" si="11"/>
        <v>797.23999999999978</v>
      </c>
      <c r="AT36" s="47">
        <f t="shared" si="11"/>
        <v>797.23999999999978</v>
      </c>
      <c r="AU36" s="47">
        <f t="shared" si="11"/>
        <v>797.23999999999978</v>
      </c>
      <c r="AV36" s="47">
        <f t="shared" si="11"/>
        <v>797.23999999999978</v>
      </c>
      <c r="AW36" s="47">
        <f t="shared" si="11"/>
        <v>797.23999999999978</v>
      </c>
      <c r="AX36" s="47">
        <f t="shared" si="11"/>
        <v>797.23999999999978</v>
      </c>
      <c r="AY36" s="47">
        <f t="shared" si="11"/>
        <v>797.23999999999978</v>
      </c>
      <c r="AZ36" s="47">
        <f t="shared" si="11"/>
        <v>797.23999999999978</v>
      </c>
    </row>
    <row r="37" spans="1:52">
      <c r="A37" s="57" t="s">
        <v>282</v>
      </c>
      <c r="B37" s="47" t="s">
        <v>27</v>
      </c>
      <c r="C37" s="47">
        <f t="shared" ref="C37:AH37" si="12">C91-$C91</f>
        <v>0</v>
      </c>
      <c r="D37" s="47">
        <f t="shared" si="12"/>
        <v>29.990000000000009</v>
      </c>
      <c r="E37" s="47">
        <f t="shared" si="12"/>
        <v>42.779999999999973</v>
      </c>
      <c r="F37" s="47">
        <f t="shared" si="12"/>
        <v>58.809999999999945</v>
      </c>
      <c r="G37" s="47">
        <f t="shared" si="12"/>
        <v>72.809999999999945</v>
      </c>
      <c r="H37" s="47">
        <f t="shared" si="12"/>
        <v>93.399999999999864</v>
      </c>
      <c r="I37" s="47">
        <f t="shared" si="12"/>
        <v>115.92999999999984</v>
      </c>
      <c r="J37" s="47">
        <f t="shared" si="12"/>
        <v>130.91999999999985</v>
      </c>
      <c r="K37" s="47">
        <f t="shared" si="12"/>
        <v>153.66999999999985</v>
      </c>
      <c r="L37" s="47">
        <f t="shared" si="12"/>
        <v>175.38999999999987</v>
      </c>
      <c r="M37" s="47">
        <f t="shared" si="12"/>
        <v>197.61999999999989</v>
      </c>
      <c r="N37" s="47">
        <f t="shared" si="12"/>
        <v>220.73000000000002</v>
      </c>
      <c r="O37" s="47">
        <f t="shared" si="12"/>
        <v>244.45999999999981</v>
      </c>
      <c r="P37" s="47">
        <f t="shared" si="12"/>
        <v>267.17999999999984</v>
      </c>
      <c r="Q37" s="47">
        <f t="shared" si="12"/>
        <v>289.6099999999999</v>
      </c>
      <c r="R37" s="47">
        <f t="shared" si="12"/>
        <v>313.20999999999981</v>
      </c>
      <c r="S37" s="47">
        <f t="shared" si="12"/>
        <v>337.65999999999985</v>
      </c>
      <c r="T37" s="47">
        <f t="shared" si="12"/>
        <v>362.01</v>
      </c>
      <c r="U37" s="47">
        <f t="shared" si="12"/>
        <v>386.05999999999995</v>
      </c>
      <c r="V37" s="47">
        <f t="shared" si="12"/>
        <v>410.15999999999985</v>
      </c>
      <c r="W37" s="47">
        <f t="shared" si="12"/>
        <v>434.51</v>
      </c>
      <c r="X37" s="47">
        <f t="shared" si="12"/>
        <v>458.62999999999988</v>
      </c>
      <c r="Y37" s="47">
        <f t="shared" si="12"/>
        <v>482.78</v>
      </c>
      <c r="Z37" s="47">
        <f t="shared" si="12"/>
        <v>507</v>
      </c>
      <c r="AA37" s="47">
        <f t="shared" si="12"/>
        <v>531.20999999999981</v>
      </c>
      <c r="AB37" s="47">
        <f t="shared" si="12"/>
        <v>555.3599999999999</v>
      </c>
      <c r="AC37" s="47">
        <f t="shared" si="12"/>
        <v>579.55999999999995</v>
      </c>
      <c r="AD37" s="47">
        <f t="shared" si="12"/>
        <v>603.75</v>
      </c>
      <c r="AE37" s="47">
        <f t="shared" si="12"/>
        <v>627.92999999999984</v>
      </c>
      <c r="AF37" s="47">
        <f t="shared" si="12"/>
        <v>652.1099999999999</v>
      </c>
      <c r="AG37" s="47">
        <f t="shared" si="12"/>
        <v>676.31</v>
      </c>
      <c r="AH37" s="47">
        <f t="shared" si="12"/>
        <v>700.49</v>
      </c>
      <c r="AI37" s="47">
        <f t="shared" ref="AI37:AZ37" si="13">AI91-$C91</f>
        <v>724.67999999999984</v>
      </c>
      <c r="AJ37" s="47">
        <f t="shared" si="13"/>
        <v>748.86999999999989</v>
      </c>
      <c r="AK37" s="47">
        <f t="shared" si="13"/>
        <v>773.04999999999973</v>
      </c>
      <c r="AL37" s="47">
        <f t="shared" si="13"/>
        <v>797.23999999999978</v>
      </c>
      <c r="AM37" s="47">
        <f t="shared" si="13"/>
        <v>797.23999999999978</v>
      </c>
      <c r="AN37" s="47">
        <f t="shared" si="13"/>
        <v>797.23999999999978</v>
      </c>
      <c r="AO37" s="47">
        <f t="shared" si="13"/>
        <v>797.23999999999978</v>
      </c>
      <c r="AP37" s="47">
        <f t="shared" si="13"/>
        <v>797.23999999999978</v>
      </c>
      <c r="AQ37" s="47">
        <f t="shared" si="13"/>
        <v>797.23999999999978</v>
      </c>
      <c r="AR37" s="47">
        <f t="shared" si="13"/>
        <v>797.23999999999978</v>
      </c>
      <c r="AS37" s="47">
        <f t="shared" si="13"/>
        <v>797.23999999999978</v>
      </c>
      <c r="AT37" s="47">
        <f t="shared" si="13"/>
        <v>797.23999999999978</v>
      </c>
      <c r="AU37" s="47">
        <f t="shared" si="13"/>
        <v>797.23999999999978</v>
      </c>
      <c r="AV37" s="47">
        <f t="shared" si="13"/>
        <v>797.23999999999978</v>
      </c>
      <c r="AW37" s="47">
        <f t="shared" si="13"/>
        <v>797.23999999999978</v>
      </c>
      <c r="AX37" s="47">
        <f t="shared" si="13"/>
        <v>797.23999999999978</v>
      </c>
      <c r="AY37" s="47">
        <f t="shared" si="13"/>
        <v>797.23999999999978</v>
      </c>
      <c r="AZ37" s="47">
        <f t="shared" si="13"/>
        <v>797.23999999999978</v>
      </c>
    </row>
    <row r="38" spans="1:52">
      <c r="A38" s="57" t="s">
        <v>283</v>
      </c>
      <c r="B38" s="47" t="s">
        <v>27</v>
      </c>
      <c r="C38" s="47">
        <f t="shared" ref="C38:AH38" si="14">C92-$C92</f>
        <v>0</v>
      </c>
      <c r="D38" s="47">
        <f t="shared" si="14"/>
        <v>29.990000000000009</v>
      </c>
      <c r="E38" s="47">
        <f t="shared" si="14"/>
        <v>42.779999999999973</v>
      </c>
      <c r="F38" s="47">
        <f t="shared" si="14"/>
        <v>58.809999999999945</v>
      </c>
      <c r="G38" s="47">
        <f t="shared" si="14"/>
        <v>72.809999999999945</v>
      </c>
      <c r="H38" s="47">
        <f t="shared" si="14"/>
        <v>93.399999999999864</v>
      </c>
      <c r="I38" s="47">
        <f t="shared" si="14"/>
        <v>115.92999999999984</v>
      </c>
      <c r="J38" s="47">
        <f t="shared" si="14"/>
        <v>130.91999999999985</v>
      </c>
      <c r="K38" s="47">
        <f t="shared" si="14"/>
        <v>153.66999999999985</v>
      </c>
      <c r="L38" s="47">
        <f t="shared" si="14"/>
        <v>175.38999999999987</v>
      </c>
      <c r="M38" s="47">
        <f t="shared" si="14"/>
        <v>197.61999999999989</v>
      </c>
      <c r="N38" s="47">
        <f t="shared" si="14"/>
        <v>220.73000000000002</v>
      </c>
      <c r="O38" s="47">
        <f t="shared" si="14"/>
        <v>244.45999999999981</v>
      </c>
      <c r="P38" s="47">
        <f t="shared" si="14"/>
        <v>267.17999999999984</v>
      </c>
      <c r="Q38" s="47">
        <f t="shared" si="14"/>
        <v>289.6099999999999</v>
      </c>
      <c r="R38" s="47">
        <f t="shared" si="14"/>
        <v>313.20999999999981</v>
      </c>
      <c r="S38" s="47">
        <f t="shared" si="14"/>
        <v>337.65999999999985</v>
      </c>
      <c r="T38" s="47">
        <f t="shared" si="14"/>
        <v>362.01</v>
      </c>
      <c r="U38" s="47">
        <f t="shared" si="14"/>
        <v>386.05999999999995</v>
      </c>
      <c r="V38" s="47">
        <f t="shared" si="14"/>
        <v>410.15999999999985</v>
      </c>
      <c r="W38" s="47">
        <f t="shared" si="14"/>
        <v>434.51</v>
      </c>
      <c r="X38" s="47">
        <f t="shared" si="14"/>
        <v>458.62999999999988</v>
      </c>
      <c r="Y38" s="47">
        <f t="shared" si="14"/>
        <v>482.78</v>
      </c>
      <c r="Z38" s="47">
        <f t="shared" si="14"/>
        <v>507</v>
      </c>
      <c r="AA38" s="47">
        <f t="shared" si="14"/>
        <v>531.20999999999981</v>
      </c>
      <c r="AB38" s="47">
        <f t="shared" si="14"/>
        <v>555.3599999999999</v>
      </c>
      <c r="AC38" s="47">
        <f t="shared" si="14"/>
        <v>579.55999999999995</v>
      </c>
      <c r="AD38" s="47">
        <f t="shared" si="14"/>
        <v>603.75</v>
      </c>
      <c r="AE38" s="47">
        <f t="shared" si="14"/>
        <v>627.92999999999984</v>
      </c>
      <c r="AF38" s="47">
        <f t="shared" si="14"/>
        <v>652.1099999999999</v>
      </c>
      <c r="AG38" s="47">
        <f t="shared" si="14"/>
        <v>676.31</v>
      </c>
      <c r="AH38" s="47">
        <f t="shared" si="14"/>
        <v>700.49</v>
      </c>
      <c r="AI38" s="47">
        <f t="shared" ref="AI38:AZ38" si="15">AI92-$C92</f>
        <v>724.67999999999984</v>
      </c>
      <c r="AJ38" s="47">
        <f t="shared" si="15"/>
        <v>748.86999999999989</v>
      </c>
      <c r="AK38" s="47">
        <f t="shared" si="15"/>
        <v>773.04999999999973</v>
      </c>
      <c r="AL38" s="47">
        <f t="shared" si="15"/>
        <v>797.23999999999978</v>
      </c>
      <c r="AM38" s="47">
        <f t="shared" si="15"/>
        <v>797.23999999999978</v>
      </c>
      <c r="AN38" s="47">
        <f t="shared" si="15"/>
        <v>797.23999999999978</v>
      </c>
      <c r="AO38" s="47">
        <f t="shared" si="15"/>
        <v>797.23999999999978</v>
      </c>
      <c r="AP38" s="47">
        <f t="shared" si="15"/>
        <v>797.23999999999978</v>
      </c>
      <c r="AQ38" s="47">
        <f t="shared" si="15"/>
        <v>797.23999999999978</v>
      </c>
      <c r="AR38" s="47">
        <f t="shared" si="15"/>
        <v>797.23999999999978</v>
      </c>
      <c r="AS38" s="47">
        <f t="shared" si="15"/>
        <v>797.23999999999978</v>
      </c>
      <c r="AT38" s="47">
        <f t="shared" si="15"/>
        <v>797.23999999999978</v>
      </c>
      <c r="AU38" s="47">
        <f t="shared" si="15"/>
        <v>797.23999999999978</v>
      </c>
      <c r="AV38" s="47">
        <f t="shared" si="15"/>
        <v>797.23999999999978</v>
      </c>
      <c r="AW38" s="47">
        <f t="shared" si="15"/>
        <v>797.23999999999978</v>
      </c>
      <c r="AX38" s="47">
        <f t="shared" si="15"/>
        <v>797.23999999999978</v>
      </c>
      <c r="AY38" s="47">
        <f t="shared" si="15"/>
        <v>797.23999999999978</v>
      </c>
      <c r="AZ38" s="47">
        <f t="shared" si="15"/>
        <v>797.23999999999978</v>
      </c>
    </row>
    <row r="39" spans="1:52" s="47" customFormat="1">
      <c r="A39" s="57"/>
    </row>
    <row r="40" spans="1:52" s="47" customFormat="1">
      <c r="A40" s="57"/>
      <c r="B40" s="9" t="s">
        <v>102</v>
      </c>
      <c r="C40" s="23">
        <v>2013</v>
      </c>
      <c r="D40" s="23">
        <v>2014</v>
      </c>
      <c r="E40" s="23">
        <v>2015</v>
      </c>
      <c r="F40" s="23">
        <v>2016</v>
      </c>
      <c r="G40" s="23">
        <v>2017</v>
      </c>
      <c r="H40" s="23">
        <v>2018</v>
      </c>
      <c r="I40" s="23">
        <v>2019</v>
      </c>
      <c r="J40" s="23">
        <v>2020</v>
      </c>
      <c r="K40" s="23">
        <v>2021</v>
      </c>
      <c r="L40" s="23">
        <v>2022</v>
      </c>
      <c r="M40" s="23">
        <v>2023</v>
      </c>
      <c r="N40" s="23">
        <v>2024</v>
      </c>
      <c r="O40" s="23">
        <v>2025</v>
      </c>
      <c r="P40" s="23">
        <v>2026</v>
      </c>
      <c r="Q40" s="23">
        <v>2027</v>
      </c>
      <c r="R40" s="23">
        <v>2028</v>
      </c>
      <c r="S40" s="23">
        <v>2029</v>
      </c>
      <c r="T40" s="23">
        <v>2030</v>
      </c>
      <c r="U40" s="23">
        <v>2031</v>
      </c>
      <c r="V40" s="23">
        <v>2032</v>
      </c>
      <c r="W40" s="23">
        <v>2033</v>
      </c>
      <c r="X40" s="23">
        <v>2034</v>
      </c>
      <c r="Y40" s="23">
        <v>2035</v>
      </c>
      <c r="Z40" s="23">
        <v>2036</v>
      </c>
      <c r="AA40" s="23">
        <v>2037</v>
      </c>
      <c r="AB40" s="11">
        <v>2038</v>
      </c>
      <c r="AC40" s="11">
        <v>2039</v>
      </c>
      <c r="AD40" s="11">
        <v>2040</v>
      </c>
      <c r="AE40" s="11">
        <v>2041</v>
      </c>
      <c r="AF40" s="11">
        <v>2042</v>
      </c>
      <c r="AG40" s="11">
        <v>2043</v>
      </c>
      <c r="AH40" s="11">
        <v>2044</v>
      </c>
      <c r="AI40" s="11">
        <v>2045</v>
      </c>
      <c r="AJ40" s="11">
        <v>2046</v>
      </c>
      <c r="AK40" s="11">
        <v>2047</v>
      </c>
      <c r="AL40" s="11">
        <v>2048</v>
      </c>
      <c r="AM40" s="11">
        <v>2049</v>
      </c>
      <c r="AN40" s="11">
        <v>2050</v>
      </c>
      <c r="AO40" s="11">
        <v>2051</v>
      </c>
      <c r="AP40" s="11">
        <v>2052</v>
      </c>
      <c r="AQ40" s="11">
        <v>2053</v>
      </c>
      <c r="AR40" s="11">
        <v>2054</v>
      </c>
      <c r="AS40" s="11">
        <v>2055</v>
      </c>
      <c r="AT40" s="11">
        <v>2056</v>
      </c>
      <c r="AU40" s="11">
        <v>2057</v>
      </c>
      <c r="AV40" s="11">
        <v>2058</v>
      </c>
      <c r="AW40" s="11">
        <v>2059</v>
      </c>
      <c r="AX40" s="11">
        <v>2060</v>
      </c>
      <c r="AY40" s="11">
        <v>2061</v>
      </c>
      <c r="AZ40" s="11">
        <v>2062</v>
      </c>
    </row>
    <row r="41" spans="1:52">
      <c r="A41" s="57" t="s">
        <v>271</v>
      </c>
      <c r="B41" s="47" t="s">
        <v>28</v>
      </c>
      <c r="C41" s="47">
        <f t="shared" ref="C41:AH41" si="16">C95-$C95</f>
        <v>0</v>
      </c>
      <c r="D41" s="47">
        <f t="shared" si="16"/>
        <v>47.63</v>
      </c>
      <c r="E41" s="47">
        <f t="shared" si="16"/>
        <v>96.81</v>
      </c>
      <c r="F41" s="47">
        <f t="shared" si="16"/>
        <v>148.91999999999999</v>
      </c>
      <c r="G41" s="47">
        <f t="shared" si="16"/>
        <v>203.69</v>
      </c>
      <c r="H41" s="47">
        <f t="shared" si="16"/>
        <v>262.57</v>
      </c>
      <c r="I41" s="47">
        <f t="shared" si="16"/>
        <v>325.45999999999998</v>
      </c>
      <c r="J41" s="47">
        <f t="shared" si="16"/>
        <v>390.2</v>
      </c>
      <c r="K41" s="47">
        <f t="shared" si="16"/>
        <v>460.73</v>
      </c>
      <c r="L41" s="47">
        <f t="shared" si="16"/>
        <v>535.12</v>
      </c>
      <c r="M41" s="47">
        <f t="shared" si="16"/>
        <v>614.02</v>
      </c>
      <c r="N41" s="47">
        <f t="shared" si="16"/>
        <v>697.84</v>
      </c>
      <c r="O41" s="47">
        <f t="shared" si="16"/>
        <v>786.79</v>
      </c>
      <c r="P41" s="47">
        <f t="shared" si="16"/>
        <v>880.26</v>
      </c>
      <c r="Q41" s="47">
        <f t="shared" si="16"/>
        <v>978.75</v>
      </c>
      <c r="R41" s="47">
        <f t="shared" si="16"/>
        <v>1083.3800000000001</v>
      </c>
      <c r="S41" s="47">
        <f t="shared" si="16"/>
        <v>1194.3699999999999</v>
      </c>
      <c r="T41" s="47">
        <f t="shared" si="16"/>
        <v>1311.35</v>
      </c>
      <c r="U41" s="47">
        <f t="shared" si="16"/>
        <v>1434.41</v>
      </c>
      <c r="V41" s="47">
        <f t="shared" si="16"/>
        <v>1564.06</v>
      </c>
      <c r="W41" s="47">
        <f t="shared" si="16"/>
        <v>999.12</v>
      </c>
      <c r="X41" s="47">
        <f t="shared" si="16"/>
        <v>1053.6199999999999</v>
      </c>
      <c r="Y41" s="47">
        <f t="shared" si="16"/>
        <v>1223.17</v>
      </c>
      <c r="Z41" s="47">
        <f t="shared" si="16"/>
        <v>1281.2</v>
      </c>
      <c r="AA41" s="47">
        <f t="shared" si="16"/>
        <v>1308.92</v>
      </c>
      <c r="AB41" s="47">
        <f t="shared" si="16"/>
        <v>1471.43</v>
      </c>
      <c r="AC41" s="47">
        <f t="shared" si="16"/>
        <v>1550.53</v>
      </c>
      <c r="AD41" s="47">
        <f t="shared" si="16"/>
        <v>1596.65</v>
      </c>
      <c r="AE41" s="47">
        <f t="shared" si="16"/>
        <v>1779.24</v>
      </c>
      <c r="AF41" s="47">
        <f t="shared" si="16"/>
        <v>1895.44</v>
      </c>
      <c r="AG41" s="47">
        <f t="shared" si="16"/>
        <v>2039.38</v>
      </c>
      <c r="AH41" s="47">
        <f t="shared" si="16"/>
        <v>2084.8000000000002</v>
      </c>
      <c r="AI41" s="47">
        <f t="shared" ref="AI41:AZ41" si="17">AI95-$C95</f>
        <v>2256.67</v>
      </c>
      <c r="AJ41" s="47">
        <f t="shared" si="17"/>
        <v>2408.91</v>
      </c>
      <c r="AK41" s="47">
        <f t="shared" si="17"/>
        <v>2539.7199999999998</v>
      </c>
      <c r="AL41" s="47">
        <f t="shared" si="17"/>
        <v>2619.58</v>
      </c>
      <c r="AM41" s="47">
        <f t="shared" si="17"/>
        <v>2627.78</v>
      </c>
      <c r="AN41" s="47">
        <f t="shared" si="17"/>
        <v>2675.1</v>
      </c>
      <c r="AO41" s="47">
        <f t="shared" si="17"/>
        <v>2804.36</v>
      </c>
      <c r="AP41" s="47">
        <f t="shared" si="17"/>
        <v>2874.93</v>
      </c>
      <c r="AQ41" s="47">
        <f t="shared" si="17"/>
        <v>2962.79</v>
      </c>
      <c r="AR41" s="47">
        <f t="shared" si="17"/>
        <v>3096.42</v>
      </c>
      <c r="AS41" s="47">
        <f t="shared" si="17"/>
        <v>3158.44</v>
      </c>
      <c r="AT41" s="47">
        <f t="shared" si="17"/>
        <v>3235.66</v>
      </c>
      <c r="AU41" s="47">
        <f t="shared" si="17"/>
        <v>3308.18</v>
      </c>
      <c r="AV41" s="47">
        <f t="shared" si="17"/>
        <v>3350.49</v>
      </c>
      <c r="AW41" s="47">
        <f t="shared" si="17"/>
        <v>3439.5</v>
      </c>
      <c r="AX41" s="47">
        <f t="shared" si="17"/>
        <v>3524.7</v>
      </c>
      <c r="AY41" s="47">
        <f t="shared" si="17"/>
        <v>3613.8</v>
      </c>
      <c r="AZ41" s="47">
        <f t="shared" si="17"/>
        <v>3753.52</v>
      </c>
    </row>
    <row r="42" spans="1:52">
      <c r="A42" s="57" t="s">
        <v>273</v>
      </c>
      <c r="B42" s="47" t="s">
        <v>28</v>
      </c>
      <c r="C42" s="47">
        <f t="shared" ref="C42:AH42" si="18">C96-$C96</f>
        <v>0</v>
      </c>
      <c r="D42" s="47">
        <f t="shared" si="18"/>
        <v>47.63</v>
      </c>
      <c r="E42" s="47">
        <f t="shared" si="18"/>
        <v>97.74</v>
      </c>
      <c r="F42" s="47">
        <f t="shared" si="18"/>
        <v>150.88</v>
      </c>
      <c r="G42" s="47">
        <f t="shared" si="18"/>
        <v>206.76</v>
      </c>
      <c r="H42" s="47">
        <f t="shared" si="18"/>
        <v>266.88</v>
      </c>
      <c r="I42" s="47">
        <f t="shared" si="18"/>
        <v>331.11</v>
      </c>
      <c r="J42" s="47">
        <f t="shared" si="18"/>
        <v>397.29</v>
      </c>
      <c r="K42" s="47">
        <f t="shared" si="18"/>
        <v>469.43</v>
      </c>
      <c r="L42" s="47">
        <f t="shared" si="18"/>
        <v>545.54999999999995</v>
      </c>
      <c r="M42" s="47">
        <f t="shared" si="18"/>
        <v>626.33000000000004</v>
      </c>
      <c r="N42" s="47">
        <f t="shared" si="18"/>
        <v>712.21</v>
      </c>
      <c r="O42" s="47">
        <f t="shared" si="18"/>
        <v>803.4</v>
      </c>
      <c r="P42" s="47">
        <f t="shared" si="18"/>
        <v>899.28</v>
      </c>
      <c r="Q42" s="47">
        <f t="shared" si="18"/>
        <v>1000.36</v>
      </c>
      <c r="R42" s="47">
        <f t="shared" si="18"/>
        <v>1107.82</v>
      </c>
      <c r="S42" s="47">
        <f t="shared" si="18"/>
        <v>1221.8499999999999</v>
      </c>
      <c r="T42" s="47">
        <f t="shared" si="18"/>
        <v>1342.12</v>
      </c>
      <c r="U42" s="47">
        <f t="shared" si="18"/>
        <v>1468.71</v>
      </c>
      <c r="V42" s="47">
        <f t="shared" si="18"/>
        <v>1602.17</v>
      </c>
      <c r="W42" s="47">
        <f t="shared" si="18"/>
        <v>1053.69</v>
      </c>
      <c r="X42" s="47">
        <f t="shared" si="18"/>
        <v>1065.1199999999999</v>
      </c>
      <c r="Y42" s="47">
        <f t="shared" si="18"/>
        <v>1256.2</v>
      </c>
      <c r="Z42" s="47">
        <f t="shared" si="18"/>
        <v>1314.79</v>
      </c>
      <c r="AA42" s="47">
        <f t="shared" si="18"/>
        <v>1361.73</v>
      </c>
      <c r="AB42" s="47">
        <f t="shared" si="18"/>
        <v>1365.13</v>
      </c>
      <c r="AC42" s="47">
        <f t="shared" si="18"/>
        <v>1494.32</v>
      </c>
      <c r="AD42" s="47">
        <f t="shared" si="18"/>
        <v>1568.09</v>
      </c>
      <c r="AE42" s="47">
        <f t="shared" si="18"/>
        <v>1620.76</v>
      </c>
      <c r="AF42" s="47">
        <f t="shared" si="18"/>
        <v>1773.48</v>
      </c>
      <c r="AG42" s="47">
        <f t="shared" si="18"/>
        <v>1925.21</v>
      </c>
      <c r="AH42" s="47">
        <f t="shared" si="18"/>
        <v>1993.11</v>
      </c>
      <c r="AI42" s="47">
        <f t="shared" ref="AI42:AZ42" si="19">AI96-$C96</f>
        <v>2019.7</v>
      </c>
      <c r="AJ42" s="47">
        <f t="shared" si="19"/>
        <v>2205.9499999999998</v>
      </c>
      <c r="AK42" s="47">
        <f t="shared" si="19"/>
        <v>2330.9</v>
      </c>
      <c r="AL42" s="47">
        <f t="shared" si="19"/>
        <v>2385.9899999999998</v>
      </c>
      <c r="AM42" s="47">
        <f t="shared" si="19"/>
        <v>2368.7600000000002</v>
      </c>
      <c r="AN42" s="47">
        <f t="shared" si="19"/>
        <v>2406.5700000000002</v>
      </c>
      <c r="AO42" s="47">
        <f t="shared" si="19"/>
        <v>2520.6</v>
      </c>
      <c r="AP42" s="47">
        <f t="shared" si="19"/>
        <v>2569.9899999999998</v>
      </c>
      <c r="AQ42" s="47">
        <f t="shared" si="19"/>
        <v>2577.56</v>
      </c>
      <c r="AR42" s="47">
        <f t="shared" si="19"/>
        <v>2630.06</v>
      </c>
      <c r="AS42" s="47">
        <f t="shared" si="19"/>
        <v>2653.39</v>
      </c>
      <c r="AT42" s="47">
        <f t="shared" si="19"/>
        <v>2690.18</v>
      </c>
      <c r="AU42" s="47">
        <f t="shared" si="19"/>
        <v>2722.9</v>
      </c>
      <c r="AV42" s="47">
        <f t="shared" si="19"/>
        <v>2749.78</v>
      </c>
      <c r="AW42" s="47">
        <f t="shared" si="19"/>
        <v>2789.91</v>
      </c>
      <c r="AX42" s="47">
        <f t="shared" si="19"/>
        <v>2874.43</v>
      </c>
      <c r="AY42" s="47">
        <f t="shared" si="19"/>
        <v>2936.23</v>
      </c>
      <c r="AZ42" s="47">
        <f t="shared" si="19"/>
        <v>2983.52</v>
      </c>
    </row>
    <row r="43" spans="1:52">
      <c r="A43" s="57" t="s">
        <v>272</v>
      </c>
      <c r="B43" s="47" t="s">
        <v>28</v>
      </c>
      <c r="C43" s="47">
        <f t="shared" ref="C43:AH43" si="20">C97-$C97</f>
        <v>0</v>
      </c>
      <c r="D43" s="47">
        <f t="shared" si="20"/>
        <v>47.63</v>
      </c>
      <c r="E43" s="47">
        <f t="shared" si="20"/>
        <v>102.9</v>
      </c>
      <c r="F43" s="47">
        <f t="shared" si="20"/>
        <v>161.69999999999999</v>
      </c>
      <c r="G43" s="47">
        <f t="shared" si="20"/>
        <v>223.76</v>
      </c>
      <c r="H43" s="47">
        <f t="shared" si="20"/>
        <v>290.72000000000003</v>
      </c>
      <c r="I43" s="47">
        <f t="shared" si="20"/>
        <v>362.49</v>
      </c>
      <c r="J43" s="47">
        <f t="shared" si="20"/>
        <v>436.74</v>
      </c>
      <c r="K43" s="47">
        <f t="shared" si="20"/>
        <v>517.88</v>
      </c>
      <c r="L43" s="47">
        <f t="shared" si="20"/>
        <v>603.80999999999995</v>
      </c>
      <c r="M43" s="47">
        <f t="shared" si="20"/>
        <v>695.28</v>
      </c>
      <c r="N43" s="47">
        <f t="shared" si="20"/>
        <v>792.84</v>
      </c>
      <c r="O43" s="47">
        <f t="shared" si="20"/>
        <v>896.75</v>
      </c>
      <c r="P43" s="47">
        <f t="shared" si="20"/>
        <v>1006.38</v>
      </c>
      <c r="Q43" s="47">
        <f t="shared" si="20"/>
        <v>1122.3399999999999</v>
      </c>
      <c r="R43" s="47">
        <f t="shared" si="20"/>
        <v>1245.99</v>
      </c>
      <c r="S43" s="47">
        <f t="shared" si="20"/>
        <v>1377.62</v>
      </c>
      <c r="T43" s="47">
        <f t="shared" si="20"/>
        <v>1516.91</v>
      </c>
      <c r="U43" s="47">
        <f t="shared" si="20"/>
        <v>1663.98</v>
      </c>
      <c r="V43" s="47">
        <f t="shared" si="20"/>
        <v>1819.54</v>
      </c>
      <c r="W43" s="47">
        <f t="shared" si="20"/>
        <v>1137.32</v>
      </c>
      <c r="X43" s="47">
        <f t="shared" si="20"/>
        <v>1158.44</v>
      </c>
      <c r="Y43" s="47">
        <f t="shared" si="20"/>
        <v>1220.27</v>
      </c>
      <c r="Z43" s="47">
        <f t="shared" si="20"/>
        <v>1242.32</v>
      </c>
      <c r="AA43" s="47">
        <f t="shared" si="20"/>
        <v>1255.68</v>
      </c>
      <c r="AB43" s="47">
        <f t="shared" si="20"/>
        <v>1302.94</v>
      </c>
      <c r="AC43" s="47">
        <f t="shared" si="20"/>
        <v>1371.42</v>
      </c>
      <c r="AD43" s="47">
        <f t="shared" si="20"/>
        <v>1418.47</v>
      </c>
      <c r="AE43" s="47">
        <f t="shared" si="20"/>
        <v>1483.69</v>
      </c>
      <c r="AF43" s="47">
        <f t="shared" si="20"/>
        <v>1594.42</v>
      </c>
      <c r="AG43" s="47">
        <f t="shared" si="20"/>
        <v>1716.35</v>
      </c>
      <c r="AH43" s="47">
        <f t="shared" si="20"/>
        <v>1810.49</v>
      </c>
      <c r="AI43" s="47">
        <f t="shared" ref="AI43:AZ43" si="21">AI97-$C97</f>
        <v>1872.43</v>
      </c>
      <c r="AJ43" s="47">
        <f t="shared" si="21"/>
        <v>2027.43</v>
      </c>
      <c r="AK43" s="47">
        <f t="shared" si="21"/>
        <v>2135.48</v>
      </c>
      <c r="AL43" s="47">
        <f t="shared" si="21"/>
        <v>2171.38</v>
      </c>
      <c r="AM43" s="47">
        <f t="shared" si="21"/>
        <v>2163.39</v>
      </c>
      <c r="AN43" s="47">
        <f t="shared" si="21"/>
        <v>2202.08</v>
      </c>
      <c r="AO43" s="47">
        <f t="shared" si="21"/>
        <v>2313.96</v>
      </c>
      <c r="AP43" s="47">
        <f t="shared" si="21"/>
        <v>2362.7600000000002</v>
      </c>
      <c r="AQ43" s="47">
        <f t="shared" si="21"/>
        <v>2431.14</v>
      </c>
      <c r="AR43" s="47">
        <f t="shared" si="21"/>
        <v>2547.2800000000002</v>
      </c>
      <c r="AS43" s="47">
        <f t="shared" si="21"/>
        <v>2588.89</v>
      </c>
      <c r="AT43" s="47">
        <f t="shared" si="21"/>
        <v>2615.89</v>
      </c>
      <c r="AU43" s="47">
        <f t="shared" si="21"/>
        <v>2657.63</v>
      </c>
      <c r="AV43" s="47">
        <f t="shared" si="21"/>
        <v>2679.2</v>
      </c>
      <c r="AW43" s="47">
        <f t="shared" si="21"/>
        <v>2717.02</v>
      </c>
      <c r="AX43" s="47">
        <f t="shared" si="21"/>
        <v>2765.1</v>
      </c>
      <c r="AY43" s="47">
        <f t="shared" si="21"/>
        <v>2812.88</v>
      </c>
      <c r="AZ43" s="47">
        <f t="shared" si="21"/>
        <v>2860.38</v>
      </c>
    </row>
    <row r="44" spans="1:52">
      <c r="A44" s="57" t="s">
        <v>274</v>
      </c>
      <c r="B44" s="47" t="s">
        <v>28</v>
      </c>
      <c r="C44" s="47">
        <f t="shared" ref="C44:AH44" si="22">C98-$C98</f>
        <v>0</v>
      </c>
      <c r="D44" s="47">
        <f t="shared" si="22"/>
        <v>47.63</v>
      </c>
      <c r="E44" s="47">
        <f t="shared" si="22"/>
        <v>96.71</v>
      </c>
      <c r="F44" s="47">
        <f t="shared" si="22"/>
        <v>148.72</v>
      </c>
      <c r="G44" s="47">
        <f t="shared" si="22"/>
        <v>203.38</v>
      </c>
      <c r="H44" s="47">
        <f t="shared" si="22"/>
        <v>262.14</v>
      </c>
      <c r="I44" s="47">
        <f t="shared" si="22"/>
        <v>324.88</v>
      </c>
      <c r="J44" s="47">
        <f t="shared" si="22"/>
        <v>389.48</v>
      </c>
      <c r="K44" s="47">
        <f t="shared" si="22"/>
        <v>459.85</v>
      </c>
      <c r="L44" s="47">
        <f t="shared" si="22"/>
        <v>534.07000000000005</v>
      </c>
      <c r="M44" s="47">
        <f t="shared" si="22"/>
        <v>612.77</v>
      </c>
      <c r="N44" s="47">
        <f t="shared" si="22"/>
        <v>696.38</v>
      </c>
      <c r="O44" s="47">
        <f t="shared" si="22"/>
        <v>785.11</v>
      </c>
      <c r="P44" s="47">
        <f t="shared" si="22"/>
        <v>878.33</v>
      </c>
      <c r="Q44" s="47">
        <f t="shared" si="22"/>
        <v>976.56</v>
      </c>
      <c r="R44" s="47">
        <f t="shared" si="22"/>
        <v>1080.9100000000001</v>
      </c>
      <c r="S44" s="47">
        <f t="shared" si="22"/>
        <v>1191.5899999999999</v>
      </c>
      <c r="T44" s="47">
        <f t="shared" si="22"/>
        <v>1308.24</v>
      </c>
      <c r="U44" s="47">
        <f t="shared" si="22"/>
        <v>1430.94</v>
      </c>
      <c r="V44" s="47">
        <f t="shared" si="22"/>
        <v>1560.21</v>
      </c>
      <c r="W44" s="47">
        <f t="shared" si="22"/>
        <v>961.26</v>
      </c>
      <c r="X44" s="47">
        <f t="shared" si="22"/>
        <v>1002.63</v>
      </c>
      <c r="Y44" s="47">
        <f t="shared" si="22"/>
        <v>1100.42</v>
      </c>
      <c r="Z44" s="47">
        <f t="shared" si="22"/>
        <v>1191.77</v>
      </c>
      <c r="AA44" s="47">
        <f t="shared" si="22"/>
        <v>1248.8499999999999</v>
      </c>
      <c r="AB44" s="47">
        <f t="shared" si="22"/>
        <v>1257.44</v>
      </c>
      <c r="AC44" s="47">
        <f t="shared" si="22"/>
        <v>1389.21</v>
      </c>
      <c r="AD44" s="47">
        <f t="shared" si="22"/>
        <v>1466.43</v>
      </c>
      <c r="AE44" s="47">
        <f t="shared" si="22"/>
        <v>1526.2</v>
      </c>
      <c r="AF44" s="47">
        <f t="shared" si="22"/>
        <v>1673.67</v>
      </c>
      <c r="AG44" s="47">
        <f t="shared" si="22"/>
        <v>1824.29</v>
      </c>
      <c r="AH44" s="47">
        <f t="shared" si="22"/>
        <v>1892.46</v>
      </c>
      <c r="AI44" s="47">
        <f t="shared" ref="AI44:AZ44" si="23">AI98-$C98</f>
        <v>1930.11</v>
      </c>
      <c r="AJ44" s="47">
        <f t="shared" si="23"/>
        <v>2146.5300000000002</v>
      </c>
      <c r="AK44" s="47">
        <f t="shared" si="23"/>
        <v>2202.7600000000002</v>
      </c>
      <c r="AL44" s="47">
        <f t="shared" si="23"/>
        <v>2292.58</v>
      </c>
      <c r="AM44" s="47">
        <f t="shared" si="23"/>
        <v>2278.23</v>
      </c>
      <c r="AN44" s="47">
        <f t="shared" si="23"/>
        <v>2314.5500000000002</v>
      </c>
      <c r="AO44" s="47">
        <f t="shared" si="23"/>
        <v>2423.12</v>
      </c>
      <c r="AP44" s="47">
        <f t="shared" si="23"/>
        <v>2463.59</v>
      </c>
      <c r="AQ44" s="47">
        <f t="shared" si="23"/>
        <v>2502.23</v>
      </c>
      <c r="AR44" s="47">
        <f t="shared" si="23"/>
        <v>2603.0700000000002</v>
      </c>
      <c r="AS44" s="47">
        <f t="shared" si="23"/>
        <v>2677.84</v>
      </c>
      <c r="AT44" s="47">
        <f t="shared" si="23"/>
        <v>2717.11</v>
      </c>
      <c r="AU44" s="47">
        <f t="shared" si="23"/>
        <v>2783.44</v>
      </c>
      <c r="AV44" s="47">
        <f t="shared" si="23"/>
        <v>2789.61</v>
      </c>
      <c r="AW44" s="47">
        <f t="shared" si="23"/>
        <v>2835.73</v>
      </c>
      <c r="AX44" s="47">
        <f t="shared" si="23"/>
        <v>2919.76</v>
      </c>
      <c r="AY44" s="47">
        <f t="shared" si="23"/>
        <v>2991.12</v>
      </c>
      <c r="AZ44" s="47">
        <f t="shared" si="23"/>
        <v>3049.63</v>
      </c>
    </row>
    <row r="45" spans="1:52">
      <c r="A45" s="57" t="s">
        <v>281</v>
      </c>
      <c r="B45" s="47" t="s">
        <v>28</v>
      </c>
      <c r="C45" s="47">
        <f t="shared" ref="C45:AH45" si="24">C99-$C99</f>
        <v>0</v>
      </c>
      <c r="D45" s="47">
        <f t="shared" si="24"/>
        <v>47.63</v>
      </c>
      <c r="E45" s="47">
        <f t="shared" si="24"/>
        <v>104.6</v>
      </c>
      <c r="F45" s="47">
        <f t="shared" si="24"/>
        <v>165.27</v>
      </c>
      <c r="G45" s="47">
        <f t="shared" si="24"/>
        <v>229.37</v>
      </c>
      <c r="H45" s="47">
        <f t="shared" si="24"/>
        <v>298.61</v>
      </c>
      <c r="I45" s="47">
        <f t="shared" si="24"/>
        <v>372.91</v>
      </c>
      <c r="J45" s="47">
        <f t="shared" si="24"/>
        <v>449.86</v>
      </c>
      <c r="K45" s="47">
        <f t="shared" si="24"/>
        <v>534.04</v>
      </c>
      <c r="L45" s="47">
        <f t="shared" si="24"/>
        <v>623.27</v>
      </c>
      <c r="M45" s="47">
        <f t="shared" si="24"/>
        <v>718.38</v>
      </c>
      <c r="N45" s="47">
        <f t="shared" si="24"/>
        <v>819.91</v>
      </c>
      <c r="O45" s="47">
        <f t="shared" si="24"/>
        <v>928.17</v>
      </c>
      <c r="P45" s="47">
        <f t="shared" si="24"/>
        <v>1042.51</v>
      </c>
      <c r="Q45" s="47">
        <f t="shared" si="24"/>
        <v>1163.5899999999999</v>
      </c>
      <c r="R45" s="47">
        <f t="shared" si="24"/>
        <v>1292.82</v>
      </c>
      <c r="S45" s="47">
        <f t="shared" si="24"/>
        <v>1430.54</v>
      </c>
      <c r="T45" s="47">
        <f t="shared" si="24"/>
        <v>1576.41</v>
      </c>
      <c r="U45" s="47">
        <f t="shared" si="24"/>
        <v>1730.61</v>
      </c>
      <c r="V45" s="47">
        <f t="shared" si="24"/>
        <v>1893.88</v>
      </c>
      <c r="W45" s="47">
        <f t="shared" si="24"/>
        <v>1140.98</v>
      </c>
      <c r="X45" s="47">
        <f t="shared" si="24"/>
        <v>1158.6500000000001</v>
      </c>
      <c r="Y45" s="47">
        <f t="shared" si="24"/>
        <v>1214.4100000000001</v>
      </c>
      <c r="Z45" s="47">
        <f t="shared" si="24"/>
        <v>1250.8</v>
      </c>
      <c r="AA45" s="47">
        <f t="shared" si="24"/>
        <v>1277.45</v>
      </c>
      <c r="AB45" s="47">
        <f t="shared" si="24"/>
        <v>1319.42</v>
      </c>
      <c r="AC45" s="47">
        <f t="shared" si="24"/>
        <v>1339.37</v>
      </c>
      <c r="AD45" s="47">
        <f t="shared" si="24"/>
        <v>1357.27</v>
      </c>
      <c r="AE45" s="47">
        <f t="shared" si="24"/>
        <v>1461.7</v>
      </c>
      <c r="AF45" s="47">
        <f t="shared" si="24"/>
        <v>1494.39</v>
      </c>
      <c r="AG45" s="47">
        <f t="shared" si="24"/>
        <v>1577.02</v>
      </c>
      <c r="AH45" s="47">
        <f t="shared" si="24"/>
        <v>1609.04</v>
      </c>
      <c r="AI45" s="47">
        <f t="shared" ref="AI45:AZ45" si="25">AI99-$C99</f>
        <v>1690.8</v>
      </c>
      <c r="AJ45" s="47">
        <f t="shared" si="25"/>
        <v>1773.21</v>
      </c>
      <c r="AK45" s="47">
        <f t="shared" si="25"/>
        <v>1904.51</v>
      </c>
      <c r="AL45" s="47">
        <f t="shared" si="25"/>
        <v>1933.06</v>
      </c>
      <c r="AM45" s="47">
        <f t="shared" si="25"/>
        <v>1919.99</v>
      </c>
      <c r="AN45" s="47">
        <f t="shared" si="25"/>
        <v>1943.28</v>
      </c>
      <c r="AO45" s="47">
        <f t="shared" si="25"/>
        <v>2032.73</v>
      </c>
      <c r="AP45" s="47">
        <f t="shared" si="25"/>
        <v>2061.69</v>
      </c>
      <c r="AQ45" s="47">
        <f t="shared" si="25"/>
        <v>2089.17</v>
      </c>
      <c r="AR45" s="47">
        <f t="shared" si="25"/>
        <v>2177.9699999999998</v>
      </c>
      <c r="AS45" s="47">
        <f t="shared" si="25"/>
        <v>2208.89</v>
      </c>
      <c r="AT45" s="47">
        <f t="shared" si="25"/>
        <v>2189.41</v>
      </c>
      <c r="AU45" s="47">
        <f t="shared" si="25"/>
        <v>2223.36</v>
      </c>
      <c r="AV45" s="47">
        <f t="shared" si="25"/>
        <v>2220.5</v>
      </c>
      <c r="AW45" s="47">
        <f t="shared" si="25"/>
        <v>2257.66</v>
      </c>
      <c r="AX45" s="47">
        <f t="shared" si="25"/>
        <v>2303.96</v>
      </c>
      <c r="AY45" s="47">
        <f t="shared" si="25"/>
        <v>2335.91</v>
      </c>
      <c r="AZ45" s="47">
        <f t="shared" si="25"/>
        <v>2363.4499999999998</v>
      </c>
    </row>
    <row r="46" spans="1:52">
      <c r="A46" s="57" t="s">
        <v>145</v>
      </c>
      <c r="B46" s="47" t="s">
        <v>28</v>
      </c>
      <c r="C46" s="47">
        <f t="shared" ref="C46:AH46" si="26">C100-$C100</f>
        <v>0</v>
      </c>
      <c r="D46" s="47">
        <f t="shared" si="26"/>
        <v>47.63</v>
      </c>
      <c r="E46" s="47">
        <f t="shared" si="26"/>
        <v>104.2</v>
      </c>
      <c r="F46" s="47">
        <f t="shared" si="26"/>
        <v>164.43</v>
      </c>
      <c r="G46" s="47">
        <f t="shared" si="26"/>
        <v>228.05</v>
      </c>
      <c r="H46" s="47">
        <f t="shared" si="26"/>
        <v>296.75</v>
      </c>
      <c r="I46" s="47">
        <f t="shared" si="26"/>
        <v>370.45</v>
      </c>
      <c r="J46" s="47">
        <f t="shared" si="26"/>
        <v>446.76</v>
      </c>
      <c r="K46" s="47">
        <f t="shared" si="26"/>
        <v>530.22</v>
      </c>
      <c r="L46" s="47">
        <f t="shared" si="26"/>
        <v>618.67999999999995</v>
      </c>
      <c r="M46" s="47">
        <f t="shared" si="26"/>
        <v>712.92</v>
      </c>
      <c r="N46" s="47">
        <f t="shared" si="26"/>
        <v>813.51</v>
      </c>
      <c r="O46" s="47">
        <f t="shared" si="26"/>
        <v>920.74</v>
      </c>
      <c r="P46" s="47">
        <f t="shared" si="26"/>
        <v>1033.96</v>
      </c>
      <c r="Q46" s="47">
        <f t="shared" si="26"/>
        <v>1153.82</v>
      </c>
      <c r="R46" s="47">
        <f t="shared" si="26"/>
        <v>1281.73</v>
      </c>
      <c r="S46" s="47">
        <f t="shared" si="26"/>
        <v>1418</v>
      </c>
      <c r="T46" s="47">
        <f t="shared" si="26"/>
        <v>1562.3</v>
      </c>
      <c r="U46" s="47">
        <f t="shared" si="26"/>
        <v>1714.81</v>
      </c>
      <c r="V46" s="47">
        <f t="shared" si="26"/>
        <v>1876.24</v>
      </c>
      <c r="W46" s="47">
        <f t="shared" si="26"/>
        <v>1057.31</v>
      </c>
      <c r="X46" s="47">
        <f t="shared" si="26"/>
        <v>1075.83</v>
      </c>
      <c r="Y46" s="47">
        <f t="shared" si="26"/>
        <v>1122.73</v>
      </c>
      <c r="Z46" s="47">
        <f t="shared" si="26"/>
        <v>1156.57</v>
      </c>
      <c r="AA46" s="47">
        <f t="shared" si="26"/>
        <v>1211.3599999999999</v>
      </c>
      <c r="AB46" s="47">
        <f t="shared" si="26"/>
        <v>1259.56</v>
      </c>
      <c r="AC46" s="47">
        <f t="shared" si="26"/>
        <v>1275.05</v>
      </c>
      <c r="AD46" s="47">
        <f t="shared" si="26"/>
        <v>1309.8399999999999</v>
      </c>
      <c r="AE46" s="47">
        <f t="shared" si="26"/>
        <v>1344.55</v>
      </c>
      <c r="AF46" s="47">
        <f t="shared" si="26"/>
        <v>1430.18</v>
      </c>
      <c r="AG46" s="47">
        <f t="shared" si="26"/>
        <v>1526.11</v>
      </c>
      <c r="AH46" s="47">
        <f t="shared" si="26"/>
        <v>1552.68</v>
      </c>
      <c r="AI46" s="47">
        <f t="shared" ref="AI46:AZ46" si="27">AI100-$C100</f>
        <v>1608.58</v>
      </c>
      <c r="AJ46" s="47">
        <f t="shared" si="27"/>
        <v>1712.34</v>
      </c>
      <c r="AK46" s="47">
        <f t="shared" si="27"/>
        <v>1844.35</v>
      </c>
      <c r="AL46" s="47">
        <f t="shared" si="27"/>
        <v>1867.73</v>
      </c>
      <c r="AM46" s="47">
        <f t="shared" si="27"/>
        <v>1852.24</v>
      </c>
      <c r="AN46" s="47">
        <f t="shared" si="27"/>
        <v>1870.52</v>
      </c>
      <c r="AO46" s="47">
        <f t="shared" si="27"/>
        <v>1967.52</v>
      </c>
      <c r="AP46" s="47">
        <f t="shared" si="27"/>
        <v>2000.91</v>
      </c>
      <c r="AQ46" s="47">
        <f t="shared" si="27"/>
        <v>2026.8</v>
      </c>
      <c r="AR46" s="47">
        <f t="shared" si="27"/>
        <v>2107.71</v>
      </c>
      <c r="AS46" s="47">
        <f t="shared" si="27"/>
        <v>2131.04</v>
      </c>
      <c r="AT46" s="47">
        <f t="shared" si="27"/>
        <v>2127.81</v>
      </c>
      <c r="AU46" s="47">
        <f t="shared" si="27"/>
        <v>2165.4299999999998</v>
      </c>
      <c r="AV46" s="47">
        <f t="shared" si="27"/>
        <v>2144.33</v>
      </c>
      <c r="AW46" s="47">
        <f t="shared" si="27"/>
        <v>2169.62</v>
      </c>
      <c r="AX46" s="47">
        <f t="shared" si="27"/>
        <v>2207.15</v>
      </c>
      <c r="AY46" s="47">
        <f t="shared" si="27"/>
        <v>2227.87</v>
      </c>
      <c r="AZ46" s="47">
        <f t="shared" si="27"/>
        <v>2255.8000000000002</v>
      </c>
    </row>
    <row r="47" spans="1:52">
      <c r="A47" s="57" t="s">
        <v>282</v>
      </c>
      <c r="B47" s="47" t="s">
        <v>28</v>
      </c>
      <c r="C47" s="47">
        <f t="shared" ref="C47:AH47" si="28">C101-$C101</f>
        <v>0</v>
      </c>
      <c r="D47" s="47">
        <f t="shared" si="28"/>
        <v>47.63</v>
      </c>
      <c r="E47" s="47">
        <f t="shared" si="28"/>
        <v>102.07</v>
      </c>
      <c r="F47" s="47">
        <f t="shared" si="28"/>
        <v>159.96</v>
      </c>
      <c r="G47" s="47">
        <f t="shared" si="28"/>
        <v>221.02</v>
      </c>
      <c r="H47" s="47">
        <f t="shared" si="28"/>
        <v>286.86</v>
      </c>
      <c r="I47" s="47">
        <f t="shared" si="28"/>
        <v>357.41</v>
      </c>
      <c r="J47" s="47">
        <f t="shared" si="28"/>
        <v>430.34</v>
      </c>
      <c r="K47" s="47">
        <f t="shared" si="28"/>
        <v>510.01</v>
      </c>
      <c r="L47" s="47">
        <f t="shared" si="28"/>
        <v>594.33000000000004</v>
      </c>
      <c r="M47" s="47">
        <f t="shared" si="28"/>
        <v>684.05</v>
      </c>
      <c r="N47" s="47">
        <f t="shared" si="28"/>
        <v>779.69</v>
      </c>
      <c r="O47" s="47">
        <f t="shared" si="28"/>
        <v>881.5</v>
      </c>
      <c r="P47" s="47">
        <f t="shared" si="28"/>
        <v>988.86</v>
      </c>
      <c r="Q47" s="47">
        <f t="shared" si="28"/>
        <v>1102.3599999999999</v>
      </c>
      <c r="R47" s="47">
        <f t="shared" si="28"/>
        <v>1223.32</v>
      </c>
      <c r="S47" s="47">
        <f t="shared" si="28"/>
        <v>1352.03</v>
      </c>
      <c r="T47" s="47">
        <f t="shared" si="28"/>
        <v>1488.15</v>
      </c>
      <c r="U47" s="47">
        <f t="shared" si="28"/>
        <v>1631.81</v>
      </c>
      <c r="V47" s="47">
        <f t="shared" si="28"/>
        <v>1783.67</v>
      </c>
      <c r="W47" s="47">
        <f t="shared" si="28"/>
        <v>1021.05</v>
      </c>
      <c r="X47" s="47">
        <f t="shared" si="28"/>
        <v>1259.92</v>
      </c>
      <c r="Y47" s="47">
        <f t="shared" si="28"/>
        <v>1345.61</v>
      </c>
      <c r="Z47" s="47">
        <f t="shared" si="28"/>
        <v>1401.96</v>
      </c>
      <c r="AA47" s="47">
        <f t="shared" si="28"/>
        <v>1420.69</v>
      </c>
      <c r="AB47" s="47">
        <f t="shared" si="28"/>
        <v>1457.98</v>
      </c>
      <c r="AC47" s="47">
        <f t="shared" si="28"/>
        <v>1470.57</v>
      </c>
      <c r="AD47" s="47">
        <f t="shared" si="28"/>
        <v>1499.84</v>
      </c>
      <c r="AE47" s="47">
        <f t="shared" si="28"/>
        <v>1529.45</v>
      </c>
      <c r="AF47" s="47">
        <f t="shared" si="28"/>
        <v>1613.06</v>
      </c>
      <c r="AG47" s="47">
        <f t="shared" si="28"/>
        <v>1703</v>
      </c>
      <c r="AH47" s="47">
        <f t="shared" si="28"/>
        <v>1726.97</v>
      </c>
      <c r="AI47" s="47">
        <f t="shared" ref="AI47:AZ47" si="29">AI101-$C101</f>
        <v>1777.87</v>
      </c>
      <c r="AJ47" s="47">
        <f t="shared" si="29"/>
        <v>1880.88</v>
      </c>
      <c r="AK47" s="47">
        <f t="shared" si="29"/>
        <v>2005.12</v>
      </c>
      <c r="AL47" s="47">
        <f t="shared" si="29"/>
        <v>2017.03</v>
      </c>
      <c r="AM47" s="47">
        <f t="shared" si="29"/>
        <v>1993.81</v>
      </c>
      <c r="AN47" s="47">
        <f t="shared" si="29"/>
        <v>2013.77</v>
      </c>
      <c r="AO47" s="47">
        <f t="shared" si="29"/>
        <v>2092.9499999999998</v>
      </c>
      <c r="AP47" s="47">
        <f t="shared" si="29"/>
        <v>2120.4</v>
      </c>
      <c r="AQ47" s="47">
        <f t="shared" si="29"/>
        <v>2143.9499999999998</v>
      </c>
      <c r="AR47" s="47">
        <f t="shared" si="29"/>
        <v>2217.98</v>
      </c>
      <c r="AS47" s="47">
        <f t="shared" si="29"/>
        <v>2237.12</v>
      </c>
      <c r="AT47" s="47">
        <f t="shared" si="29"/>
        <v>2253.11</v>
      </c>
      <c r="AU47" s="47">
        <f t="shared" si="29"/>
        <v>2287.66</v>
      </c>
      <c r="AV47" s="47">
        <f t="shared" si="29"/>
        <v>2268.71</v>
      </c>
      <c r="AW47" s="47">
        <f t="shared" si="29"/>
        <v>2288.25</v>
      </c>
      <c r="AX47" s="47">
        <f t="shared" si="29"/>
        <v>2319.44</v>
      </c>
      <c r="AY47" s="47">
        <f t="shared" si="29"/>
        <v>2339.6</v>
      </c>
      <c r="AZ47" s="47">
        <f t="shared" si="29"/>
        <v>2372.64</v>
      </c>
    </row>
    <row r="48" spans="1:52">
      <c r="A48" s="57" t="s">
        <v>283</v>
      </c>
      <c r="B48" s="47" t="s">
        <v>28</v>
      </c>
      <c r="C48" s="47">
        <f t="shared" ref="C48:AH48" si="30">C102-$C102</f>
        <v>0</v>
      </c>
      <c r="D48" s="47">
        <f t="shared" si="30"/>
        <v>47.63</v>
      </c>
      <c r="E48" s="47">
        <f t="shared" si="30"/>
        <v>97.82</v>
      </c>
      <c r="F48" s="47">
        <f t="shared" si="30"/>
        <v>151.05000000000001</v>
      </c>
      <c r="G48" s="47">
        <f t="shared" si="30"/>
        <v>207.01</v>
      </c>
      <c r="H48" s="47">
        <f t="shared" si="30"/>
        <v>267.23</v>
      </c>
      <c r="I48" s="47">
        <f t="shared" si="30"/>
        <v>331.57</v>
      </c>
      <c r="J48" s="47">
        <f t="shared" si="30"/>
        <v>397.87</v>
      </c>
      <c r="K48" s="47">
        <f t="shared" si="30"/>
        <v>470.14</v>
      </c>
      <c r="L48" s="47">
        <f t="shared" si="30"/>
        <v>546.41</v>
      </c>
      <c r="M48" s="47">
        <f t="shared" si="30"/>
        <v>627.35</v>
      </c>
      <c r="N48" s="47">
        <f t="shared" si="30"/>
        <v>713.4</v>
      </c>
      <c r="O48" s="47">
        <f t="shared" si="30"/>
        <v>804.77</v>
      </c>
      <c r="P48" s="47">
        <f t="shared" si="30"/>
        <v>900.84</v>
      </c>
      <c r="Q48" s="47">
        <f t="shared" si="30"/>
        <v>1002.14</v>
      </c>
      <c r="R48" s="47">
        <f t="shared" si="30"/>
        <v>1109.83</v>
      </c>
      <c r="S48" s="47">
        <f t="shared" si="30"/>
        <v>1224.1099999999999</v>
      </c>
      <c r="T48" s="47">
        <f t="shared" si="30"/>
        <v>1344.66</v>
      </c>
      <c r="U48" s="47">
        <f t="shared" si="30"/>
        <v>1471.54</v>
      </c>
      <c r="V48" s="47">
        <f t="shared" si="30"/>
        <v>1605.31</v>
      </c>
      <c r="W48" s="47">
        <f t="shared" si="30"/>
        <v>988.72</v>
      </c>
      <c r="X48" s="47">
        <f t="shared" si="30"/>
        <v>1026.8699999999999</v>
      </c>
      <c r="Y48" s="47">
        <f t="shared" si="30"/>
        <v>1139.1300000000001</v>
      </c>
      <c r="Z48" s="47">
        <f t="shared" si="30"/>
        <v>1240.23</v>
      </c>
      <c r="AA48" s="47">
        <f t="shared" si="30"/>
        <v>1289.1400000000001</v>
      </c>
      <c r="AB48" s="47">
        <f t="shared" si="30"/>
        <v>1356.9</v>
      </c>
      <c r="AC48" s="47">
        <f t="shared" si="30"/>
        <v>1358.87</v>
      </c>
      <c r="AD48" s="47">
        <f t="shared" si="30"/>
        <v>1492.4</v>
      </c>
      <c r="AE48" s="47">
        <f t="shared" si="30"/>
        <v>1602.09</v>
      </c>
      <c r="AF48" s="47">
        <f t="shared" si="30"/>
        <v>1667.9</v>
      </c>
      <c r="AG48" s="47">
        <f t="shared" si="30"/>
        <v>1799.2</v>
      </c>
      <c r="AH48" s="47">
        <f t="shared" si="30"/>
        <v>1893.3</v>
      </c>
      <c r="AI48" s="47">
        <f t="shared" ref="AI48:AZ48" si="31">AI102-$C102</f>
        <v>1923</v>
      </c>
      <c r="AJ48" s="47">
        <f t="shared" si="31"/>
        <v>2111.9</v>
      </c>
      <c r="AK48" s="47">
        <f t="shared" si="31"/>
        <v>2237.6799999999998</v>
      </c>
      <c r="AL48" s="47">
        <f t="shared" si="31"/>
        <v>2294.5</v>
      </c>
      <c r="AM48" s="47">
        <f t="shared" si="31"/>
        <v>2280.62</v>
      </c>
      <c r="AN48" s="47">
        <f t="shared" si="31"/>
        <v>2319.09</v>
      </c>
      <c r="AO48" s="47">
        <f t="shared" si="31"/>
        <v>2433.7399999999998</v>
      </c>
      <c r="AP48" s="47">
        <f t="shared" si="31"/>
        <v>2474.6</v>
      </c>
      <c r="AQ48" s="47">
        <f t="shared" si="31"/>
        <v>2519.0300000000002</v>
      </c>
      <c r="AR48" s="47">
        <f t="shared" si="31"/>
        <v>2612.4699999999998</v>
      </c>
      <c r="AS48" s="47">
        <f t="shared" si="31"/>
        <v>2648.76</v>
      </c>
      <c r="AT48" s="47">
        <f t="shared" si="31"/>
        <v>2693.63</v>
      </c>
      <c r="AU48" s="47">
        <f t="shared" si="31"/>
        <v>2761.19</v>
      </c>
      <c r="AV48" s="47">
        <f t="shared" si="31"/>
        <v>2767.08</v>
      </c>
      <c r="AW48" s="47">
        <f t="shared" si="31"/>
        <v>2809.58</v>
      </c>
      <c r="AX48" s="47">
        <f t="shared" si="31"/>
        <v>2868.91</v>
      </c>
      <c r="AY48" s="47">
        <f t="shared" si="31"/>
        <v>2917.64</v>
      </c>
      <c r="AZ48" s="47">
        <f t="shared" si="31"/>
        <v>3041.54</v>
      </c>
    </row>
    <row r="49" spans="1:52" s="47" customFormat="1">
      <c r="A49" s="57"/>
      <c r="B49" s="137" t="s">
        <v>241</v>
      </c>
      <c r="C49" s="47">
        <f>MAX(C41:C48)-MIN(C41:C48)</f>
        <v>0</v>
      </c>
      <c r="D49" s="47">
        <f t="shared" ref="D49:P49" si="32">MAX(D41:D48)-MIN(D41:D48)</f>
        <v>0</v>
      </c>
      <c r="E49" s="47">
        <f t="shared" si="32"/>
        <v>7.8900000000000006</v>
      </c>
      <c r="F49" s="47">
        <f t="shared" si="32"/>
        <v>16.550000000000011</v>
      </c>
      <c r="G49" s="47">
        <f t="shared" si="32"/>
        <v>25.990000000000009</v>
      </c>
      <c r="H49" s="47">
        <f t="shared" si="32"/>
        <v>36.470000000000027</v>
      </c>
      <c r="I49" s="47">
        <f t="shared" si="32"/>
        <v>48.03000000000003</v>
      </c>
      <c r="J49" s="47">
        <f t="shared" si="32"/>
        <v>60.379999999999995</v>
      </c>
      <c r="K49" s="47">
        <f t="shared" si="32"/>
        <v>74.189999999999941</v>
      </c>
      <c r="L49" s="47">
        <f t="shared" si="32"/>
        <v>89.199999999999932</v>
      </c>
      <c r="M49" s="47">
        <f t="shared" si="32"/>
        <v>105.61000000000001</v>
      </c>
      <c r="N49" s="47">
        <f t="shared" si="32"/>
        <v>123.52999999999997</v>
      </c>
      <c r="O49" s="47">
        <f t="shared" si="32"/>
        <v>143.05999999999995</v>
      </c>
      <c r="P49" s="47">
        <f t="shared" si="32"/>
        <v>164.17999999999995</v>
      </c>
    </row>
    <row r="50" spans="1:52" s="47" customFormat="1">
      <c r="A50" s="57"/>
    </row>
    <row r="51" spans="1:52" s="47" customFormat="1">
      <c r="A51" s="57"/>
      <c r="B51" s="9" t="s">
        <v>102</v>
      </c>
      <c r="C51" s="23">
        <v>2013</v>
      </c>
      <c r="D51" s="23">
        <v>2014</v>
      </c>
      <c r="E51" s="23">
        <v>2015</v>
      </c>
      <c r="F51" s="23">
        <v>2016</v>
      </c>
      <c r="G51" s="23">
        <v>2017</v>
      </c>
      <c r="H51" s="23">
        <v>2018</v>
      </c>
      <c r="I51" s="23">
        <v>2019</v>
      </c>
      <c r="J51" s="23">
        <v>2020</v>
      </c>
      <c r="K51" s="23">
        <v>2021</v>
      </c>
      <c r="L51" s="23">
        <v>2022</v>
      </c>
      <c r="M51" s="23">
        <v>2023</v>
      </c>
      <c r="N51" s="23">
        <v>2024</v>
      </c>
      <c r="O51" s="23">
        <v>2025</v>
      </c>
      <c r="P51" s="23">
        <v>2026</v>
      </c>
      <c r="Q51" s="23">
        <v>2027</v>
      </c>
      <c r="R51" s="23">
        <v>2028</v>
      </c>
      <c r="S51" s="23">
        <v>2029</v>
      </c>
      <c r="T51" s="23">
        <v>2030</v>
      </c>
      <c r="U51" s="23">
        <v>2031</v>
      </c>
      <c r="V51" s="23">
        <v>2032</v>
      </c>
      <c r="W51" s="23">
        <v>2033</v>
      </c>
      <c r="X51" s="23">
        <v>2034</v>
      </c>
      <c r="Y51" s="23">
        <v>2035</v>
      </c>
      <c r="Z51" s="23">
        <v>2036</v>
      </c>
      <c r="AA51" s="23">
        <v>2037</v>
      </c>
      <c r="AB51" s="11">
        <v>2038</v>
      </c>
      <c r="AC51" s="11">
        <v>2039</v>
      </c>
      <c r="AD51" s="11">
        <v>2040</v>
      </c>
      <c r="AE51" s="11">
        <v>2041</v>
      </c>
      <c r="AF51" s="11">
        <v>2042</v>
      </c>
      <c r="AG51" s="11">
        <v>2043</v>
      </c>
      <c r="AH51" s="11">
        <v>2044</v>
      </c>
      <c r="AI51" s="11">
        <v>2045</v>
      </c>
      <c r="AJ51" s="11">
        <v>2046</v>
      </c>
      <c r="AK51" s="11">
        <v>2047</v>
      </c>
      <c r="AL51" s="11">
        <v>2048</v>
      </c>
      <c r="AM51" s="11">
        <v>2049</v>
      </c>
      <c r="AN51" s="11">
        <v>2050</v>
      </c>
      <c r="AO51" s="11">
        <v>2051</v>
      </c>
      <c r="AP51" s="11">
        <v>2052</v>
      </c>
      <c r="AQ51" s="11">
        <v>2053</v>
      </c>
      <c r="AR51" s="11">
        <v>2054</v>
      </c>
      <c r="AS51" s="11">
        <v>2055</v>
      </c>
      <c r="AT51" s="11">
        <v>2056</v>
      </c>
      <c r="AU51" s="11">
        <v>2057</v>
      </c>
      <c r="AV51" s="11">
        <v>2058</v>
      </c>
      <c r="AW51" s="11">
        <v>2059</v>
      </c>
      <c r="AX51" s="11">
        <v>2060</v>
      </c>
      <c r="AY51" s="11">
        <v>2061</v>
      </c>
      <c r="AZ51" s="11">
        <v>2062</v>
      </c>
    </row>
    <row r="52" spans="1:52">
      <c r="A52" s="57" t="s">
        <v>271</v>
      </c>
      <c r="B52" s="47" t="s">
        <v>29</v>
      </c>
      <c r="C52" s="47">
        <f t="shared" ref="C52:AH52" si="33">C105-$C105</f>
        <v>0</v>
      </c>
      <c r="D52" s="47">
        <f t="shared" si="33"/>
        <v>-12.5</v>
      </c>
      <c r="E52" s="47">
        <f t="shared" si="33"/>
        <v>-21.79000000000002</v>
      </c>
      <c r="F52" s="47">
        <f t="shared" si="33"/>
        <v>16.990000000000009</v>
      </c>
      <c r="G52" s="47">
        <f t="shared" si="33"/>
        <v>34.19</v>
      </c>
      <c r="H52" s="47">
        <f t="shared" si="33"/>
        <v>60.829999999999984</v>
      </c>
      <c r="I52" s="47">
        <f t="shared" si="33"/>
        <v>46.409999999999968</v>
      </c>
      <c r="J52" s="47">
        <f t="shared" si="33"/>
        <v>44.259999999999991</v>
      </c>
      <c r="K52" s="47">
        <f t="shared" si="33"/>
        <v>90.289999999999964</v>
      </c>
      <c r="L52" s="47">
        <f t="shared" si="33"/>
        <v>100.49000000000001</v>
      </c>
      <c r="M52" s="47">
        <f t="shared" si="33"/>
        <v>94.339999999999975</v>
      </c>
      <c r="N52" s="47">
        <f t="shared" si="33"/>
        <v>84.699999999999989</v>
      </c>
      <c r="O52" s="47">
        <f t="shared" si="33"/>
        <v>82.659999999999968</v>
      </c>
      <c r="P52" s="47">
        <f t="shared" si="33"/>
        <v>1.9099999999999682</v>
      </c>
      <c r="Q52" s="47">
        <f t="shared" si="33"/>
        <v>-14.03000000000003</v>
      </c>
      <c r="R52" s="47">
        <f t="shared" si="33"/>
        <v>-29.240000000000009</v>
      </c>
      <c r="S52" s="47">
        <f t="shared" si="33"/>
        <v>-45.080000000000041</v>
      </c>
      <c r="T52" s="47">
        <f t="shared" si="33"/>
        <v>-59.770000000000039</v>
      </c>
      <c r="U52" s="47">
        <f t="shared" si="33"/>
        <v>-37.220000000000027</v>
      </c>
      <c r="V52" s="47">
        <f t="shared" si="33"/>
        <v>-8.1899999999999977</v>
      </c>
      <c r="W52" s="47">
        <f t="shared" si="33"/>
        <v>-29.600000000000023</v>
      </c>
      <c r="X52" s="47">
        <f t="shared" si="33"/>
        <v>-51.830000000000041</v>
      </c>
      <c r="Y52" s="47">
        <f t="shared" si="33"/>
        <v>-66.210000000000036</v>
      </c>
      <c r="Z52" s="47">
        <f t="shared" si="33"/>
        <v>-76.990000000000009</v>
      </c>
      <c r="AA52" s="47">
        <f t="shared" si="33"/>
        <v>-74.700000000000045</v>
      </c>
      <c r="AB52" s="47">
        <f t="shared" si="33"/>
        <v>-59.009999999999991</v>
      </c>
      <c r="AC52" s="47">
        <f t="shared" si="33"/>
        <v>-76.840000000000032</v>
      </c>
      <c r="AD52" s="47">
        <f t="shared" si="33"/>
        <v>-79.730000000000018</v>
      </c>
      <c r="AE52" s="47">
        <f t="shared" si="33"/>
        <v>-58.920000000000016</v>
      </c>
      <c r="AF52" s="47">
        <f t="shared" si="33"/>
        <v>-69.81</v>
      </c>
      <c r="AG52" s="47">
        <f t="shared" si="33"/>
        <v>-74.090000000000032</v>
      </c>
      <c r="AH52" s="47">
        <f t="shared" si="33"/>
        <v>-66.88</v>
      </c>
      <c r="AI52" s="47">
        <f t="shared" ref="AI52:AZ52" si="34">AI105-$C105</f>
        <v>-47.25</v>
      </c>
      <c r="AJ52" s="47">
        <f t="shared" si="34"/>
        <v>-56.900000000000034</v>
      </c>
      <c r="AK52" s="47">
        <f t="shared" si="34"/>
        <v>-61.700000000000045</v>
      </c>
      <c r="AL52" s="47">
        <f t="shared" si="34"/>
        <v>-72.800000000000011</v>
      </c>
      <c r="AM52" s="47">
        <f t="shared" si="34"/>
        <v>-53.020000000000039</v>
      </c>
      <c r="AN52" s="47">
        <f t="shared" si="34"/>
        <v>-47.550000000000011</v>
      </c>
      <c r="AO52" s="47">
        <f t="shared" si="34"/>
        <v>-41.980000000000018</v>
      </c>
      <c r="AP52" s="47">
        <f t="shared" si="34"/>
        <v>-36.31</v>
      </c>
      <c r="AQ52" s="47">
        <f t="shared" si="34"/>
        <v>-30.54000000000002</v>
      </c>
      <c r="AR52" s="47">
        <f t="shared" si="34"/>
        <v>-24.660000000000025</v>
      </c>
      <c r="AS52" s="47">
        <f t="shared" si="34"/>
        <v>-18.680000000000007</v>
      </c>
      <c r="AT52" s="47">
        <f t="shared" si="34"/>
        <v>-12.590000000000032</v>
      </c>
      <c r="AU52" s="47">
        <f t="shared" si="34"/>
        <v>-6.3900000000000432</v>
      </c>
      <c r="AV52" s="47">
        <f t="shared" si="34"/>
        <v>-8.0000000000040927E-2</v>
      </c>
      <c r="AW52" s="47">
        <f t="shared" si="34"/>
        <v>6.339999999999975</v>
      </c>
      <c r="AX52" s="47">
        <f t="shared" si="34"/>
        <v>12.879999999999995</v>
      </c>
      <c r="AY52" s="47">
        <f t="shared" si="34"/>
        <v>19.539999999999964</v>
      </c>
      <c r="AZ52" s="47">
        <f t="shared" si="34"/>
        <v>26.319999999999993</v>
      </c>
    </row>
    <row r="53" spans="1:52">
      <c r="A53" s="57" t="s">
        <v>273</v>
      </c>
      <c r="B53" s="47" t="s">
        <v>29</v>
      </c>
      <c r="C53" s="47">
        <f t="shared" ref="C53:AH53" si="35">C106-$C106</f>
        <v>0</v>
      </c>
      <c r="D53" s="47">
        <f t="shared" si="35"/>
        <v>-12.5</v>
      </c>
      <c r="E53" s="47">
        <f t="shared" si="35"/>
        <v>-21.79000000000002</v>
      </c>
      <c r="F53" s="47">
        <f t="shared" si="35"/>
        <v>16.979999999999961</v>
      </c>
      <c r="G53" s="47">
        <f t="shared" si="35"/>
        <v>33.769999999999982</v>
      </c>
      <c r="H53" s="47">
        <f t="shared" si="35"/>
        <v>59.759999999999991</v>
      </c>
      <c r="I53" s="47">
        <f t="shared" si="35"/>
        <v>44.199999999999989</v>
      </c>
      <c r="J53" s="47">
        <f t="shared" si="35"/>
        <v>41.919999999999959</v>
      </c>
      <c r="K53" s="47">
        <f t="shared" si="35"/>
        <v>80.680000000000007</v>
      </c>
      <c r="L53" s="47">
        <f t="shared" si="35"/>
        <v>93</v>
      </c>
      <c r="M53" s="47">
        <f t="shared" si="35"/>
        <v>108.99000000000001</v>
      </c>
      <c r="N53" s="47">
        <f t="shared" si="35"/>
        <v>257.23</v>
      </c>
      <c r="O53" s="47">
        <f t="shared" si="35"/>
        <v>287.39999999999998</v>
      </c>
      <c r="P53" s="47">
        <f t="shared" si="35"/>
        <v>229.11</v>
      </c>
      <c r="Q53" s="47">
        <f t="shared" si="35"/>
        <v>216.51</v>
      </c>
      <c r="R53" s="47">
        <f t="shared" si="35"/>
        <v>173.78999999999996</v>
      </c>
      <c r="S53" s="47">
        <f t="shared" si="35"/>
        <v>156.51</v>
      </c>
      <c r="T53" s="47">
        <f t="shared" si="35"/>
        <v>157.16999999999996</v>
      </c>
      <c r="U53" s="47">
        <f t="shared" si="35"/>
        <v>152.19999999999999</v>
      </c>
      <c r="V53" s="47">
        <f t="shared" si="35"/>
        <v>145.93</v>
      </c>
      <c r="W53" s="47">
        <f t="shared" si="35"/>
        <v>141.99</v>
      </c>
      <c r="X53" s="47">
        <f t="shared" si="35"/>
        <v>160.34000000000003</v>
      </c>
      <c r="Y53" s="47">
        <f t="shared" si="35"/>
        <v>201.54999999999995</v>
      </c>
      <c r="Z53" s="47">
        <f t="shared" si="35"/>
        <v>186.82999999999993</v>
      </c>
      <c r="AA53" s="47">
        <f t="shared" si="35"/>
        <v>176.78999999999996</v>
      </c>
      <c r="AB53" s="47">
        <f t="shared" si="35"/>
        <v>199.65999999999997</v>
      </c>
      <c r="AC53" s="47">
        <f t="shared" si="35"/>
        <v>242.25</v>
      </c>
      <c r="AD53" s="47">
        <f t="shared" si="35"/>
        <v>234.25</v>
      </c>
      <c r="AE53" s="47">
        <f t="shared" si="35"/>
        <v>244.12</v>
      </c>
      <c r="AF53" s="47">
        <f t="shared" si="35"/>
        <v>295.52999999999997</v>
      </c>
      <c r="AG53" s="47">
        <f t="shared" si="35"/>
        <v>284.79999999999995</v>
      </c>
      <c r="AH53" s="47">
        <f t="shared" si="35"/>
        <v>279.43999999999994</v>
      </c>
      <c r="AI53" s="47">
        <f t="shared" ref="AI53:AZ53" si="36">AI106-$C106</f>
        <v>270.76</v>
      </c>
      <c r="AJ53" s="47">
        <f t="shared" si="36"/>
        <v>329.36</v>
      </c>
      <c r="AK53" s="47">
        <f t="shared" si="36"/>
        <v>325.72000000000003</v>
      </c>
      <c r="AL53" s="47">
        <f t="shared" si="36"/>
        <v>297.28999999999996</v>
      </c>
      <c r="AM53" s="47">
        <f t="shared" si="36"/>
        <v>342.22</v>
      </c>
      <c r="AN53" s="47">
        <f t="shared" si="36"/>
        <v>354.80999999999995</v>
      </c>
      <c r="AO53" s="47">
        <f t="shared" si="36"/>
        <v>367.62</v>
      </c>
      <c r="AP53" s="47">
        <f t="shared" si="36"/>
        <v>380.65999999999997</v>
      </c>
      <c r="AQ53" s="47">
        <f t="shared" si="36"/>
        <v>393.93999999999994</v>
      </c>
      <c r="AR53" s="47">
        <f t="shared" si="36"/>
        <v>407.46000000000004</v>
      </c>
      <c r="AS53" s="47">
        <f t="shared" si="36"/>
        <v>421.22</v>
      </c>
      <c r="AT53" s="47">
        <f t="shared" si="36"/>
        <v>435.23</v>
      </c>
      <c r="AU53" s="47">
        <f t="shared" si="36"/>
        <v>449.49</v>
      </c>
      <c r="AV53" s="47">
        <f t="shared" si="36"/>
        <v>464</v>
      </c>
      <c r="AW53" s="47">
        <f t="shared" si="36"/>
        <v>478.78</v>
      </c>
      <c r="AX53" s="47">
        <f t="shared" si="36"/>
        <v>493.81999999999994</v>
      </c>
      <c r="AY53" s="47">
        <f t="shared" si="36"/>
        <v>509.14</v>
      </c>
      <c r="AZ53" s="47">
        <f t="shared" si="36"/>
        <v>524.73</v>
      </c>
    </row>
    <row r="54" spans="1:52">
      <c r="A54" s="57" t="s">
        <v>272</v>
      </c>
      <c r="B54" s="47" t="s">
        <v>29</v>
      </c>
      <c r="C54" s="47">
        <f t="shared" ref="C54:AH54" si="37">C107-$C107</f>
        <v>0</v>
      </c>
      <c r="D54" s="47">
        <f t="shared" si="37"/>
        <v>-12.5</v>
      </c>
      <c r="E54" s="47">
        <f t="shared" si="37"/>
        <v>-21.79000000000002</v>
      </c>
      <c r="F54" s="47">
        <f t="shared" si="37"/>
        <v>16.990000000000009</v>
      </c>
      <c r="G54" s="47">
        <f t="shared" si="37"/>
        <v>34.19</v>
      </c>
      <c r="H54" s="47">
        <f t="shared" si="37"/>
        <v>60.829999999999984</v>
      </c>
      <c r="I54" s="47">
        <f t="shared" si="37"/>
        <v>45.95999999999998</v>
      </c>
      <c r="J54" s="47">
        <f t="shared" si="37"/>
        <v>43.529999999999973</v>
      </c>
      <c r="K54" s="47">
        <f t="shared" si="37"/>
        <v>88.919999999999959</v>
      </c>
      <c r="L54" s="47">
        <f t="shared" si="37"/>
        <v>99.31</v>
      </c>
      <c r="M54" s="47">
        <f t="shared" si="37"/>
        <v>92.70999999999998</v>
      </c>
      <c r="N54" s="47">
        <f t="shared" si="37"/>
        <v>81.079999999999984</v>
      </c>
      <c r="O54" s="47">
        <f t="shared" si="37"/>
        <v>82.639999999999986</v>
      </c>
      <c r="P54" s="47">
        <f t="shared" si="37"/>
        <v>6.9499999999999886</v>
      </c>
      <c r="Q54" s="47">
        <f t="shared" si="37"/>
        <v>102.68</v>
      </c>
      <c r="R54" s="47">
        <f t="shared" si="37"/>
        <v>293.14999999999998</v>
      </c>
      <c r="S54" s="47">
        <f t="shared" si="37"/>
        <v>339.90999999999997</v>
      </c>
      <c r="T54" s="47">
        <f t="shared" si="37"/>
        <v>321.48</v>
      </c>
      <c r="U54" s="47">
        <f t="shared" si="37"/>
        <v>313.01</v>
      </c>
      <c r="V54" s="47">
        <f t="shared" si="37"/>
        <v>295.04999999999995</v>
      </c>
      <c r="W54" s="47">
        <f t="shared" si="37"/>
        <v>269.37</v>
      </c>
      <c r="X54" s="47">
        <f t="shared" si="37"/>
        <v>254.01</v>
      </c>
      <c r="Y54" s="47">
        <f t="shared" si="37"/>
        <v>249.55999999999995</v>
      </c>
      <c r="Z54" s="47">
        <f t="shared" si="37"/>
        <v>245.91999999999996</v>
      </c>
      <c r="AA54" s="47">
        <f t="shared" si="37"/>
        <v>246.13</v>
      </c>
      <c r="AB54" s="47">
        <f t="shared" si="37"/>
        <v>239.14999999999998</v>
      </c>
      <c r="AC54" s="47">
        <f t="shared" si="37"/>
        <v>234.74</v>
      </c>
      <c r="AD54" s="47">
        <f t="shared" si="37"/>
        <v>228.11</v>
      </c>
      <c r="AE54" s="47">
        <f t="shared" si="37"/>
        <v>223.39</v>
      </c>
      <c r="AF54" s="47">
        <f t="shared" si="37"/>
        <v>211.62</v>
      </c>
      <c r="AG54" s="47">
        <f t="shared" si="37"/>
        <v>200.02999999999997</v>
      </c>
      <c r="AH54" s="47">
        <f t="shared" si="37"/>
        <v>197.18999999999994</v>
      </c>
      <c r="AI54" s="47">
        <f t="shared" ref="AI54:AZ54" si="38">AI107-$C107</f>
        <v>189.02999999999997</v>
      </c>
      <c r="AJ54" s="47">
        <f t="shared" si="38"/>
        <v>184.14</v>
      </c>
      <c r="AK54" s="47">
        <f t="shared" si="38"/>
        <v>177.04999999999995</v>
      </c>
      <c r="AL54" s="47">
        <f t="shared" si="38"/>
        <v>168.26</v>
      </c>
      <c r="AM54" s="47">
        <f t="shared" si="38"/>
        <v>196.01999999999998</v>
      </c>
      <c r="AN54" s="47">
        <f t="shared" si="38"/>
        <v>205.97000000000003</v>
      </c>
      <c r="AO54" s="47">
        <f t="shared" si="38"/>
        <v>216.11</v>
      </c>
      <c r="AP54" s="47">
        <f t="shared" si="38"/>
        <v>226.41999999999996</v>
      </c>
      <c r="AQ54" s="47">
        <f t="shared" si="38"/>
        <v>236.91999999999996</v>
      </c>
      <c r="AR54" s="47">
        <f t="shared" si="38"/>
        <v>247.61</v>
      </c>
      <c r="AS54" s="47">
        <f t="shared" si="38"/>
        <v>258.5</v>
      </c>
      <c r="AT54" s="47">
        <f t="shared" si="38"/>
        <v>269.57999999999993</v>
      </c>
      <c r="AU54" s="47">
        <f t="shared" si="38"/>
        <v>280.85000000000002</v>
      </c>
      <c r="AV54" s="47">
        <f t="shared" si="38"/>
        <v>292.32999999999993</v>
      </c>
      <c r="AW54" s="47">
        <f t="shared" si="38"/>
        <v>304.02</v>
      </c>
      <c r="AX54" s="47">
        <f t="shared" si="38"/>
        <v>315.91999999999996</v>
      </c>
      <c r="AY54" s="47">
        <f t="shared" si="38"/>
        <v>328.03</v>
      </c>
      <c r="AZ54" s="47">
        <f t="shared" si="38"/>
        <v>340.36</v>
      </c>
    </row>
    <row r="55" spans="1:52">
      <c r="A55" s="57" t="s">
        <v>274</v>
      </c>
      <c r="B55" s="47" t="s">
        <v>29</v>
      </c>
      <c r="C55" s="47">
        <f t="shared" ref="C55:AH55" si="39">C108-$C108</f>
        <v>0</v>
      </c>
      <c r="D55" s="47">
        <f t="shared" si="39"/>
        <v>-12.5</v>
      </c>
      <c r="E55" s="47">
        <f t="shared" si="39"/>
        <v>-22.53000000000003</v>
      </c>
      <c r="F55" s="47">
        <f t="shared" si="39"/>
        <v>15.069999999999993</v>
      </c>
      <c r="G55" s="47">
        <f t="shared" si="39"/>
        <v>32.199999999999989</v>
      </c>
      <c r="H55" s="47">
        <f t="shared" si="39"/>
        <v>55.329999999999984</v>
      </c>
      <c r="I55" s="47">
        <f t="shared" si="39"/>
        <v>40.829999999999984</v>
      </c>
      <c r="J55" s="47">
        <f t="shared" si="39"/>
        <v>74.419999999999959</v>
      </c>
      <c r="K55" s="47">
        <f t="shared" si="39"/>
        <v>320.18999999999994</v>
      </c>
      <c r="L55" s="47">
        <f t="shared" si="39"/>
        <v>407.9</v>
      </c>
      <c r="M55" s="47">
        <f t="shared" si="39"/>
        <v>412.49</v>
      </c>
      <c r="N55" s="47">
        <f t="shared" si="39"/>
        <v>417.78</v>
      </c>
      <c r="O55" s="47">
        <f t="shared" si="39"/>
        <v>423.81999999999994</v>
      </c>
      <c r="P55" s="47">
        <f t="shared" si="39"/>
        <v>301.37</v>
      </c>
      <c r="Q55" s="47">
        <f t="shared" si="39"/>
        <v>283.64</v>
      </c>
      <c r="R55" s="47">
        <f t="shared" si="39"/>
        <v>252.26999999999998</v>
      </c>
      <c r="S55" s="47">
        <f t="shared" si="39"/>
        <v>241.21000000000004</v>
      </c>
      <c r="T55" s="47">
        <f t="shared" si="39"/>
        <v>239.53999999999996</v>
      </c>
      <c r="U55" s="47">
        <f t="shared" si="39"/>
        <v>248.89999999999998</v>
      </c>
      <c r="V55" s="47">
        <f t="shared" si="39"/>
        <v>279.01</v>
      </c>
      <c r="W55" s="47">
        <f t="shared" si="39"/>
        <v>327.40999999999997</v>
      </c>
      <c r="X55" s="47">
        <f t="shared" si="39"/>
        <v>322.79999999999995</v>
      </c>
      <c r="Y55" s="47">
        <f t="shared" si="39"/>
        <v>319.06999999999994</v>
      </c>
      <c r="Z55" s="47">
        <f t="shared" si="39"/>
        <v>237.13</v>
      </c>
      <c r="AA55" s="47">
        <f t="shared" si="39"/>
        <v>209.60000000000002</v>
      </c>
      <c r="AB55" s="47">
        <f t="shared" si="39"/>
        <v>234.12</v>
      </c>
      <c r="AC55" s="47">
        <f t="shared" si="39"/>
        <v>285.07999999999993</v>
      </c>
      <c r="AD55" s="47">
        <f t="shared" si="39"/>
        <v>277.37</v>
      </c>
      <c r="AE55" s="47">
        <f t="shared" si="39"/>
        <v>283.27999999999997</v>
      </c>
      <c r="AF55" s="47">
        <f t="shared" si="39"/>
        <v>344.65</v>
      </c>
      <c r="AG55" s="47">
        <f t="shared" si="39"/>
        <v>334.15999999999997</v>
      </c>
      <c r="AH55" s="47">
        <f t="shared" si="39"/>
        <v>329.28999999999996</v>
      </c>
      <c r="AI55" s="47">
        <f t="shared" ref="AI55:AZ55" si="40">AI108-$C108</f>
        <v>314.65999999999997</v>
      </c>
      <c r="AJ55" s="47">
        <f t="shared" si="40"/>
        <v>368.85</v>
      </c>
      <c r="AK55" s="47">
        <f t="shared" si="40"/>
        <v>391.43999999999994</v>
      </c>
      <c r="AL55" s="47">
        <f t="shared" si="40"/>
        <v>350.93999999999994</v>
      </c>
      <c r="AM55" s="47">
        <f t="shared" si="40"/>
        <v>397.02</v>
      </c>
      <c r="AN55" s="47">
        <f t="shared" si="40"/>
        <v>410.59000000000003</v>
      </c>
      <c r="AO55" s="47">
        <f t="shared" si="40"/>
        <v>424.40999999999997</v>
      </c>
      <c r="AP55" s="47">
        <f t="shared" si="40"/>
        <v>438.47</v>
      </c>
      <c r="AQ55" s="47">
        <f t="shared" si="40"/>
        <v>452.78999999999996</v>
      </c>
      <c r="AR55" s="47">
        <f t="shared" si="40"/>
        <v>467.37</v>
      </c>
      <c r="AS55" s="47">
        <f t="shared" si="40"/>
        <v>482.21000000000004</v>
      </c>
      <c r="AT55" s="47">
        <f t="shared" si="40"/>
        <v>497.30999999999995</v>
      </c>
      <c r="AU55" s="47">
        <f t="shared" si="40"/>
        <v>512.68999999999994</v>
      </c>
      <c r="AV55" s="47">
        <f t="shared" si="40"/>
        <v>528.34</v>
      </c>
      <c r="AW55" s="47">
        <f t="shared" si="40"/>
        <v>544.28</v>
      </c>
      <c r="AX55" s="47">
        <f t="shared" si="40"/>
        <v>560.5</v>
      </c>
      <c r="AY55" s="47">
        <f t="shared" si="40"/>
        <v>577.02</v>
      </c>
      <c r="AZ55" s="47">
        <f t="shared" si="40"/>
        <v>593.82999999999993</v>
      </c>
    </row>
    <row r="56" spans="1:52">
      <c r="A56" s="57" t="s">
        <v>281</v>
      </c>
      <c r="B56" s="47" t="s">
        <v>29</v>
      </c>
      <c r="C56" s="47">
        <f t="shared" ref="C56:AH56" si="41">C109-$C109</f>
        <v>0</v>
      </c>
      <c r="D56" s="47">
        <f t="shared" si="41"/>
        <v>-12.5</v>
      </c>
      <c r="E56" s="47">
        <f t="shared" si="41"/>
        <v>-22.53000000000003</v>
      </c>
      <c r="F56" s="47">
        <f t="shared" si="41"/>
        <v>15.069999999999993</v>
      </c>
      <c r="G56" s="47">
        <f t="shared" si="41"/>
        <v>32.199999999999989</v>
      </c>
      <c r="H56" s="47">
        <f t="shared" si="41"/>
        <v>54.899999999999977</v>
      </c>
      <c r="I56" s="47">
        <f t="shared" si="41"/>
        <v>40.240000000000009</v>
      </c>
      <c r="J56" s="47">
        <f t="shared" si="41"/>
        <v>73.44</v>
      </c>
      <c r="K56" s="47">
        <f t="shared" si="41"/>
        <v>318.48</v>
      </c>
      <c r="L56" s="47">
        <f t="shared" si="41"/>
        <v>405.09000000000003</v>
      </c>
      <c r="M56" s="47">
        <f t="shared" si="41"/>
        <v>404.96000000000004</v>
      </c>
      <c r="N56" s="47">
        <f t="shared" si="41"/>
        <v>399.88</v>
      </c>
      <c r="O56" s="47">
        <f t="shared" si="41"/>
        <v>399.55999999999995</v>
      </c>
      <c r="P56" s="47">
        <f t="shared" si="41"/>
        <v>420.85</v>
      </c>
      <c r="Q56" s="47">
        <f t="shared" si="41"/>
        <v>632.31999999999994</v>
      </c>
      <c r="R56" s="47">
        <f t="shared" si="41"/>
        <v>646.47</v>
      </c>
      <c r="S56" s="47">
        <f t="shared" si="41"/>
        <v>646.35</v>
      </c>
      <c r="T56" s="47">
        <f t="shared" si="41"/>
        <v>638.91999999999996</v>
      </c>
      <c r="U56" s="47">
        <f t="shared" si="41"/>
        <v>644.34</v>
      </c>
      <c r="V56" s="47">
        <f t="shared" si="41"/>
        <v>643.63</v>
      </c>
      <c r="W56" s="47">
        <f t="shared" si="41"/>
        <v>637.04999999999995</v>
      </c>
      <c r="X56" s="47">
        <f t="shared" si="41"/>
        <v>623.4</v>
      </c>
      <c r="Y56" s="47">
        <f t="shared" si="41"/>
        <v>610.01</v>
      </c>
      <c r="Z56" s="47">
        <f t="shared" si="41"/>
        <v>571.63</v>
      </c>
      <c r="AA56" s="47">
        <f t="shared" si="41"/>
        <v>546.79999999999995</v>
      </c>
      <c r="AB56" s="47">
        <f t="shared" si="41"/>
        <v>525.30999999999995</v>
      </c>
      <c r="AC56" s="47">
        <f t="shared" si="41"/>
        <v>500.5</v>
      </c>
      <c r="AD56" s="47">
        <f t="shared" si="41"/>
        <v>502.80999999999995</v>
      </c>
      <c r="AE56" s="47">
        <f t="shared" si="41"/>
        <v>491.42999999999995</v>
      </c>
      <c r="AF56" s="47">
        <f t="shared" si="41"/>
        <v>484.92999999999995</v>
      </c>
      <c r="AG56" s="47">
        <f t="shared" si="41"/>
        <v>482.09000000000003</v>
      </c>
      <c r="AH56" s="47">
        <f t="shared" si="41"/>
        <v>476.09000000000003</v>
      </c>
      <c r="AI56" s="47">
        <f t="shared" ref="AI56:AZ56" si="42">AI109-$C109</f>
        <v>471</v>
      </c>
      <c r="AJ56" s="47">
        <f t="shared" si="42"/>
        <v>460.57999999999993</v>
      </c>
      <c r="AK56" s="47">
        <f t="shared" si="42"/>
        <v>460.18999999999994</v>
      </c>
      <c r="AL56" s="47">
        <f t="shared" si="42"/>
        <v>449.13</v>
      </c>
      <c r="AM56" s="47">
        <f t="shared" si="42"/>
        <v>486.35</v>
      </c>
      <c r="AN56" s="47">
        <f t="shared" si="42"/>
        <v>501.53</v>
      </c>
      <c r="AO56" s="47">
        <f t="shared" si="42"/>
        <v>516.98</v>
      </c>
      <c r="AP56" s="47">
        <f t="shared" si="42"/>
        <v>532.71</v>
      </c>
      <c r="AQ56" s="47">
        <f t="shared" si="42"/>
        <v>548.72</v>
      </c>
      <c r="AR56" s="47">
        <f t="shared" si="42"/>
        <v>565.03</v>
      </c>
      <c r="AS56" s="47">
        <f t="shared" si="42"/>
        <v>581.62</v>
      </c>
      <c r="AT56" s="47">
        <f t="shared" si="42"/>
        <v>598.52</v>
      </c>
      <c r="AU56" s="47">
        <f t="shared" si="42"/>
        <v>615.72</v>
      </c>
      <c r="AV56" s="47">
        <f t="shared" si="42"/>
        <v>633.23</v>
      </c>
      <c r="AW56" s="47">
        <f t="shared" si="42"/>
        <v>651.04999999999995</v>
      </c>
      <c r="AX56" s="47">
        <f t="shared" si="42"/>
        <v>669.19</v>
      </c>
      <c r="AY56" s="47">
        <f t="shared" si="42"/>
        <v>687.67000000000007</v>
      </c>
      <c r="AZ56" s="47">
        <f t="shared" si="42"/>
        <v>706.47</v>
      </c>
    </row>
    <row r="57" spans="1:52">
      <c r="A57" s="57" t="s">
        <v>145</v>
      </c>
      <c r="B57" s="47" t="s">
        <v>29</v>
      </c>
      <c r="C57" s="47">
        <f t="shared" ref="C57:AH57" si="43">C110-$C110</f>
        <v>0</v>
      </c>
      <c r="D57" s="47">
        <f t="shared" si="43"/>
        <v>-12.5</v>
      </c>
      <c r="E57" s="47">
        <f t="shared" si="43"/>
        <v>-23.520000000000039</v>
      </c>
      <c r="F57" s="47">
        <f t="shared" si="43"/>
        <v>13.060000000000002</v>
      </c>
      <c r="G57" s="47">
        <f t="shared" si="43"/>
        <v>30.96999999999997</v>
      </c>
      <c r="H57" s="47">
        <f t="shared" si="43"/>
        <v>54.649999999999977</v>
      </c>
      <c r="I57" s="47">
        <f t="shared" si="43"/>
        <v>45.399999999999977</v>
      </c>
      <c r="J57" s="47">
        <f t="shared" si="43"/>
        <v>82.25</v>
      </c>
      <c r="K57" s="47">
        <f t="shared" si="43"/>
        <v>356.34000000000003</v>
      </c>
      <c r="L57" s="47">
        <f t="shared" si="43"/>
        <v>460.37</v>
      </c>
      <c r="M57" s="47">
        <f t="shared" si="43"/>
        <v>472</v>
      </c>
      <c r="N57" s="47">
        <f t="shared" si="43"/>
        <v>450.98</v>
      </c>
      <c r="O57" s="47">
        <f t="shared" si="43"/>
        <v>438.13</v>
      </c>
      <c r="P57" s="47">
        <f t="shared" si="43"/>
        <v>476.55999999999995</v>
      </c>
      <c r="Q57" s="47">
        <f t="shared" si="43"/>
        <v>741.71</v>
      </c>
      <c r="R57" s="47">
        <f t="shared" si="43"/>
        <v>808.26</v>
      </c>
      <c r="S57" s="47">
        <f t="shared" si="43"/>
        <v>816.62999999999988</v>
      </c>
      <c r="T57" s="47">
        <f t="shared" si="43"/>
        <v>811.01</v>
      </c>
      <c r="U57" s="47">
        <f t="shared" si="43"/>
        <v>819.16000000000008</v>
      </c>
      <c r="V57" s="47">
        <f t="shared" si="43"/>
        <v>823.6099999999999</v>
      </c>
      <c r="W57" s="47">
        <f t="shared" si="43"/>
        <v>818.96</v>
      </c>
      <c r="X57" s="47">
        <f t="shared" si="43"/>
        <v>806.24</v>
      </c>
      <c r="Y57" s="47">
        <f t="shared" si="43"/>
        <v>794.71</v>
      </c>
      <c r="Z57" s="47">
        <f t="shared" si="43"/>
        <v>757.24</v>
      </c>
      <c r="AA57" s="47">
        <f t="shared" si="43"/>
        <v>675.01</v>
      </c>
      <c r="AB57" s="47">
        <f t="shared" si="43"/>
        <v>644.86</v>
      </c>
      <c r="AC57" s="47">
        <f t="shared" si="43"/>
        <v>624.29</v>
      </c>
      <c r="AD57" s="47">
        <f t="shared" si="43"/>
        <v>605.4</v>
      </c>
      <c r="AE57" s="47">
        <f t="shared" si="43"/>
        <v>617.26</v>
      </c>
      <c r="AF57" s="47">
        <f t="shared" si="43"/>
        <v>604.1</v>
      </c>
      <c r="AG57" s="47">
        <f t="shared" si="43"/>
        <v>597.42999999999995</v>
      </c>
      <c r="AH57" s="47">
        <f t="shared" si="43"/>
        <v>596.75</v>
      </c>
      <c r="AI57" s="47">
        <f t="shared" ref="AI57:AZ57" si="44">AI110-$C110</f>
        <v>607.43999999999994</v>
      </c>
      <c r="AJ57" s="47">
        <f t="shared" si="44"/>
        <v>581.91</v>
      </c>
      <c r="AK57" s="47">
        <f t="shared" si="44"/>
        <v>578.39</v>
      </c>
      <c r="AL57" s="47">
        <f t="shared" si="44"/>
        <v>570.67999999999995</v>
      </c>
      <c r="AM57" s="47">
        <f t="shared" si="44"/>
        <v>611.09</v>
      </c>
      <c r="AN57" s="47">
        <f t="shared" si="44"/>
        <v>628.52</v>
      </c>
      <c r="AO57" s="47">
        <f t="shared" si="44"/>
        <v>646.26</v>
      </c>
      <c r="AP57" s="47">
        <f t="shared" si="44"/>
        <v>664.31999999999994</v>
      </c>
      <c r="AQ57" s="47">
        <f t="shared" si="44"/>
        <v>682.7</v>
      </c>
      <c r="AR57" s="47">
        <f t="shared" si="44"/>
        <v>701.41000000000008</v>
      </c>
      <c r="AS57" s="47">
        <f t="shared" si="44"/>
        <v>720.46</v>
      </c>
      <c r="AT57" s="47">
        <f t="shared" si="44"/>
        <v>739.8599999999999</v>
      </c>
      <c r="AU57" s="47">
        <f t="shared" si="44"/>
        <v>759.59999999999991</v>
      </c>
      <c r="AV57" s="47">
        <f t="shared" si="44"/>
        <v>779.7</v>
      </c>
      <c r="AW57" s="47">
        <f t="shared" si="44"/>
        <v>800.16000000000008</v>
      </c>
      <c r="AX57" s="47">
        <f t="shared" si="44"/>
        <v>820.99</v>
      </c>
      <c r="AY57" s="47">
        <f t="shared" si="44"/>
        <v>842.19</v>
      </c>
      <c r="AZ57" s="47">
        <f t="shared" si="44"/>
        <v>863.78</v>
      </c>
    </row>
    <row r="58" spans="1:52">
      <c r="A58" s="57" t="s">
        <v>282</v>
      </c>
      <c r="B58" s="47" t="s">
        <v>29</v>
      </c>
      <c r="C58" s="47">
        <f t="shared" ref="C58:AH58" si="45">C111-$C111</f>
        <v>0</v>
      </c>
      <c r="D58" s="47">
        <f t="shared" si="45"/>
        <v>-12.5</v>
      </c>
      <c r="E58" s="47">
        <f t="shared" si="45"/>
        <v>-22.53000000000003</v>
      </c>
      <c r="F58" s="47">
        <f t="shared" si="45"/>
        <v>15.069999999999993</v>
      </c>
      <c r="G58" s="47">
        <f t="shared" si="45"/>
        <v>32.199999999999989</v>
      </c>
      <c r="H58" s="47">
        <f t="shared" si="45"/>
        <v>55.329999999999984</v>
      </c>
      <c r="I58" s="47">
        <f t="shared" si="45"/>
        <v>44.779999999999973</v>
      </c>
      <c r="J58" s="47">
        <f t="shared" si="45"/>
        <v>81.69</v>
      </c>
      <c r="K58" s="47">
        <f t="shared" si="45"/>
        <v>361.72</v>
      </c>
      <c r="L58" s="47">
        <f t="shared" si="45"/>
        <v>466.67999999999995</v>
      </c>
      <c r="M58" s="47">
        <f t="shared" si="45"/>
        <v>479.55999999999995</v>
      </c>
      <c r="N58" s="47">
        <f t="shared" si="45"/>
        <v>454.36</v>
      </c>
      <c r="O58" s="47">
        <f t="shared" si="45"/>
        <v>445.43999999999994</v>
      </c>
      <c r="P58" s="47">
        <f t="shared" si="45"/>
        <v>366.68999999999994</v>
      </c>
      <c r="Q58" s="47">
        <f t="shared" si="45"/>
        <v>355.65</v>
      </c>
      <c r="R58" s="47">
        <f t="shared" si="45"/>
        <v>310.38</v>
      </c>
      <c r="S58" s="47">
        <f t="shared" si="45"/>
        <v>294.39</v>
      </c>
      <c r="T58" s="47">
        <f t="shared" si="45"/>
        <v>285.28999999999996</v>
      </c>
      <c r="U58" s="47">
        <f t="shared" si="45"/>
        <v>291.43999999999994</v>
      </c>
      <c r="V58" s="47">
        <f t="shared" si="45"/>
        <v>413.01</v>
      </c>
      <c r="W58" s="47">
        <f t="shared" si="45"/>
        <v>676.27</v>
      </c>
      <c r="X58" s="47">
        <f t="shared" si="45"/>
        <v>776.38999999999987</v>
      </c>
      <c r="Y58" s="47">
        <f t="shared" si="45"/>
        <v>764.53</v>
      </c>
      <c r="Z58" s="47">
        <f t="shared" si="45"/>
        <v>682.23</v>
      </c>
      <c r="AA58" s="47">
        <f t="shared" si="45"/>
        <v>657.99</v>
      </c>
      <c r="AB58" s="47">
        <f t="shared" si="45"/>
        <v>642.25</v>
      </c>
      <c r="AC58" s="47">
        <f t="shared" si="45"/>
        <v>622.5</v>
      </c>
      <c r="AD58" s="47">
        <f t="shared" si="45"/>
        <v>604.9</v>
      </c>
      <c r="AE58" s="47">
        <f t="shared" si="45"/>
        <v>616.36</v>
      </c>
      <c r="AF58" s="47">
        <f t="shared" si="45"/>
        <v>603.44999999999993</v>
      </c>
      <c r="AG58" s="47">
        <f t="shared" si="45"/>
        <v>597.04</v>
      </c>
      <c r="AH58" s="47">
        <f t="shared" si="45"/>
        <v>595.97</v>
      </c>
      <c r="AI58" s="47">
        <f t="shared" ref="AI58:AZ58" si="46">AI111-$C111</f>
        <v>606.91999999999996</v>
      </c>
      <c r="AJ58" s="47">
        <f t="shared" si="46"/>
        <v>581.55999999999995</v>
      </c>
      <c r="AK58" s="47">
        <f t="shared" si="46"/>
        <v>577.79</v>
      </c>
      <c r="AL58" s="47">
        <f t="shared" si="46"/>
        <v>570.11</v>
      </c>
      <c r="AM58" s="47">
        <f t="shared" si="46"/>
        <v>610.56999999999994</v>
      </c>
      <c r="AN58" s="47">
        <f t="shared" si="46"/>
        <v>627.98</v>
      </c>
      <c r="AO58" s="47">
        <f t="shared" si="46"/>
        <v>645.71</v>
      </c>
      <c r="AP58" s="47">
        <f t="shared" si="46"/>
        <v>663.76</v>
      </c>
      <c r="AQ58" s="47">
        <f t="shared" si="46"/>
        <v>682.12999999999988</v>
      </c>
      <c r="AR58" s="47">
        <f t="shared" si="46"/>
        <v>700.83999999999992</v>
      </c>
      <c r="AS58" s="47">
        <f t="shared" si="46"/>
        <v>719.87999999999988</v>
      </c>
      <c r="AT58" s="47">
        <f t="shared" si="46"/>
        <v>739.26</v>
      </c>
      <c r="AU58" s="47">
        <f t="shared" si="46"/>
        <v>758.99</v>
      </c>
      <c r="AV58" s="47">
        <f t="shared" si="46"/>
        <v>779.07999999999993</v>
      </c>
      <c r="AW58" s="47">
        <f t="shared" si="46"/>
        <v>799.53</v>
      </c>
      <c r="AX58" s="47">
        <f t="shared" si="46"/>
        <v>820.34999999999991</v>
      </c>
      <c r="AY58" s="47">
        <f t="shared" si="46"/>
        <v>841.54</v>
      </c>
      <c r="AZ58" s="47">
        <f t="shared" si="46"/>
        <v>863.1099999999999</v>
      </c>
    </row>
    <row r="59" spans="1:52">
      <c r="A59" s="57" t="s">
        <v>283</v>
      </c>
      <c r="B59" s="47" t="s">
        <v>29</v>
      </c>
      <c r="C59" s="47">
        <f t="shared" ref="C59:AH59" si="47">C112-$C112</f>
        <v>0</v>
      </c>
      <c r="D59" s="47">
        <f t="shared" si="47"/>
        <v>-12.5</v>
      </c>
      <c r="E59" s="47">
        <f t="shared" si="47"/>
        <v>-22.53000000000003</v>
      </c>
      <c r="F59" s="47">
        <f t="shared" si="47"/>
        <v>15.069999999999993</v>
      </c>
      <c r="G59" s="47">
        <f t="shared" si="47"/>
        <v>32.199999999999989</v>
      </c>
      <c r="H59" s="47">
        <f t="shared" si="47"/>
        <v>55.329999999999984</v>
      </c>
      <c r="I59" s="47">
        <f t="shared" si="47"/>
        <v>44.779999999999973</v>
      </c>
      <c r="J59" s="47">
        <f t="shared" si="47"/>
        <v>81.69</v>
      </c>
      <c r="K59" s="47">
        <f t="shared" si="47"/>
        <v>361.72</v>
      </c>
      <c r="L59" s="47">
        <f t="shared" si="47"/>
        <v>466.67999999999995</v>
      </c>
      <c r="M59" s="47">
        <f t="shared" si="47"/>
        <v>479.49</v>
      </c>
      <c r="N59" s="47">
        <f t="shared" si="47"/>
        <v>454.99</v>
      </c>
      <c r="O59" s="47">
        <f t="shared" si="47"/>
        <v>446.5</v>
      </c>
      <c r="P59" s="47">
        <f t="shared" si="47"/>
        <v>369.39</v>
      </c>
      <c r="Q59" s="47">
        <f t="shared" si="47"/>
        <v>360.99</v>
      </c>
      <c r="R59" s="47">
        <f t="shared" si="47"/>
        <v>317.23</v>
      </c>
      <c r="S59" s="47">
        <f t="shared" si="47"/>
        <v>304.78999999999996</v>
      </c>
      <c r="T59" s="47">
        <f t="shared" si="47"/>
        <v>293.88</v>
      </c>
      <c r="U59" s="47">
        <f t="shared" si="47"/>
        <v>308.79999999999995</v>
      </c>
      <c r="V59" s="47">
        <f t="shared" si="47"/>
        <v>305.18999999999994</v>
      </c>
      <c r="W59" s="47">
        <f t="shared" si="47"/>
        <v>302.69999999999993</v>
      </c>
      <c r="X59" s="47">
        <f t="shared" si="47"/>
        <v>294.52999999999997</v>
      </c>
      <c r="Y59" s="47">
        <f t="shared" si="47"/>
        <v>306.56999999999994</v>
      </c>
      <c r="Z59" s="47">
        <f t="shared" si="47"/>
        <v>209.02999999999997</v>
      </c>
      <c r="AA59" s="47">
        <f t="shared" si="47"/>
        <v>180.86</v>
      </c>
      <c r="AB59" s="47">
        <f t="shared" si="47"/>
        <v>168.10000000000002</v>
      </c>
      <c r="AC59" s="47">
        <f t="shared" si="47"/>
        <v>189.25</v>
      </c>
      <c r="AD59" s="47">
        <f t="shared" si="47"/>
        <v>273.31999999999994</v>
      </c>
      <c r="AE59" s="47">
        <f t="shared" si="47"/>
        <v>248.11</v>
      </c>
      <c r="AF59" s="47">
        <f t="shared" si="47"/>
        <v>230.90999999999997</v>
      </c>
      <c r="AG59" s="47">
        <f t="shared" si="47"/>
        <v>215.17999999999995</v>
      </c>
      <c r="AH59" s="47">
        <f t="shared" si="47"/>
        <v>217.11</v>
      </c>
      <c r="AI59" s="47">
        <f t="shared" ref="AI59:AZ59" si="48">AI112-$C112</f>
        <v>224.89999999999998</v>
      </c>
      <c r="AJ59" s="47">
        <f t="shared" si="48"/>
        <v>321.51</v>
      </c>
      <c r="AK59" s="47">
        <f t="shared" si="48"/>
        <v>308.12</v>
      </c>
      <c r="AL59" s="47">
        <f t="shared" si="48"/>
        <v>280.38</v>
      </c>
      <c r="AM59" s="47">
        <f t="shared" si="48"/>
        <v>327.64999999999998</v>
      </c>
      <c r="AN59" s="47">
        <f t="shared" si="48"/>
        <v>339.97</v>
      </c>
      <c r="AO59" s="47">
        <f t="shared" si="48"/>
        <v>352.52</v>
      </c>
      <c r="AP59" s="47">
        <f t="shared" si="48"/>
        <v>365.28999999999996</v>
      </c>
      <c r="AQ59" s="47">
        <f t="shared" si="48"/>
        <v>378.28999999999996</v>
      </c>
      <c r="AR59" s="47">
        <f t="shared" si="48"/>
        <v>391.52</v>
      </c>
      <c r="AS59" s="47">
        <f t="shared" si="48"/>
        <v>405</v>
      </c>
      <c r="AT59" s="47">
        <f t="shared" si="48"/>
        <v>418.71000000000004</v>
      </c>
      <c r="AU59" s="47">
        <f t="shared" si="48"/>
        <v>432.66999999999996</v>
      </c>
      <c r="AV59" s="47">
        <f t="shared" si="48"/>
        <v>446.89</v>
      </c>
      <c r="AW59" s="47">
        <f t="shared" si="48"/>
        <v>461.36</v>
      </c>
      <c r="AX59" s="47">
        <f t="shared" si="48"/>
        <v>476.09000000000003</v>
      </c>
      <c r="AY59" s="47">
        <f t="shared" si="48"/>
        <v>491.07999999999993</v>
      </c>
      <c r="AZ59" s="47">
        <f t="shared" si="48"/>
        <v>506.35</v>
      </c>
    </row>
    <row r="60" spans="1:52" s="47" customFormat="1">
      <c r="A60" s="57"/>
    </row>
    <row r="61" spans="1:52" s="47" customFormat="1">
      <c r="A61" s="57"/>
      <c r="B61" s="9" t="s">
        <v>102</v>
      </c>
      <c r="C61" s="23">
        <v>2013</v>
      </c>
      <c r="D61" s="23">
        <v>2014</v>
      </c>
      <c r="E61" s="23">
        <v>2015</v>
      </c>
      <c r="F61" s="23">
        <v>2016</v>
      </c>
      <c r="G61" s="23">
        <v>2017</v>
      </c>
      <c r="H61" s="23">
        <v>2018</v>
      </c>
      <c r="I61" s="23">
        <v>2019</v>
      </c>
      <c r="J61" s="23">
        <v>2020</v>
      </c>
      <c r="K61" s="23">
        <v>2021</v>
      </c>
      <c r="L61" s="23">
        <v>2022</v>
      </c>
      <c r="M61" s="23">
        <v>2023</v>
      </c>
      <c r="N61" s="23">
        <v>2024</v>
      </c>
      <c r="O61" s="23">
        <v>2025</v>
      </c>
      <c r="P61" s="23">
        <v>2026</v>
      </c>
      <c r="Q61" s="23">
        <v>2027</v>
      </c>
      <c r="R61" s="23">
        <v>2028</v>
      </c>
      <c r="S61" s="23">
        <v>2029</v>
      </c>
      <c r="T61" s="23">
        <v>2030</v>
      </c>
      <c r="U61" s="23">
        <v>2031</v>
      </c>
      <c r="V61" s="23">
        <v>2032</v>
      </c>
      <c r="W61" s="23">
        <v>2033</v>
      </c>
      <c r="X61" s="23">
        <v>2034</v>
      </c>
      <c r="Y61" s="23">
        <v>2035</v>
      </c>
      <c r="Z61" s="23">
        <v>2036</v>
      </c>
      <c r="AA61" s="23">
        <v>2037</v>
      </c>
      <c r="AB61" s="11">
        <v>2038</v>
      </c>
      <c r="AC61" s="11">
        <v>2039</v>
      </c>
      <c r="AD61" s="11">
        <v>2040</v>
      </c>
      <c r="AE61" s="11">
        <v>2041</v>
      </c>
      <c r="AF61" s="11">
        <v>2042</v>
      </c>
      <c r="AG61" s="11">
        <v>2043</v>
      </c>
      <c r="AH61" s="11">
        <v>2044</v>
      </c>
      <c r="AI61" s="11">
        <v>2045</v>
      </c>
      <c r="AJ61" s="11">
        <v>2046</v>
      </c>
      <c r="AK61" s="11">
        <v>2047</v>
      </c>
      <c r="AL61" s="11">
        <v>2048</v>
      </c>
      <c r="AM61" s="11">
        <v>2049</v>
      </c>
      <c r="AN61" s="11">
        <v>2050</v>
      </c>
      <c r="AO61" s="11">
        <v>2051</v>
      </c>
      <c r="AP61" s="11">
        <v>2052</v>
      </c>
      <c r="AQ61" s="11">
        <v>2053</v>
      </c>
      <c r="AR61" s="11">
        <v>2054</v>
      </c>
      <c r="AS61" s="11">
        <v>2055</v>
      </c>
      <c r="AT61" s="11">
        <v>2056</v>
      </c>
      <c r="AU61" s="11">
        <v>2057</v>
      </c>
      <c r="AV61" s="11">
        <v>2058</v>
      </c>
      <c r="AW61" s="11">
        <v>2059</v>
      </c>
      <c r="AX61" s="11">
        <v>2060</v>
      </c>
      <c r="AY61" s="11">
        <v>2061</v>
      </c>
      <c r="AZ61" s="11">
        <v>2062</v>
      </c>
    </row>
    <row r="62" spans="1:52">
      <c r="A62" s="57" t="s">
        <v>271</v>
      </c>
      <c r="B62" s="47" t="s">
        <v>30</v>
      </c>
      <c r="C62" s="47">
        <f t="shared" ref="C62:AH62" si="49">C115-$C115</f>
        <v>0</v>
      </c>
      <c r="D62" s="47">
        <f t="shared" si="49"/>
        <v>1</v>
      </c>
      <c r="E62" s="47">
        <f t="shared" si="49"/>
        <v>1</v>
      </c>
      <c r="F62" s="47">
        <f t="shared" si="49"/>
        <v>1</v>
      </c>
      <c r="G62" s="47">
        <f t="shared" si="49"/>
        <v>1</v>
      </c>
      <c r="H62" s="47">
        <f t="shared" si="49"/>
        <v>2</v>
      </c>
      <c r="I62" s="47">
        <f t="shared" si="49"/>
        <v>2</v>
      </c>
      <c r="J62" s="47">
        <f t="shared" si="49"/>
        <v>2</v>
      </c>
      <c r="K62" s="47">
        <f t="shared" si="49"/>
        <v>3</v>
      </c>
      <c r="L62" s="47">
        <f t="shared" si="49"/>
        <v>3</v>
      </c>
      <c r="M62" s="47">
        <f t="shared" si="49"/>
        <v>3</v>
      </c>
      <c r="N62" s="47">
        <f t="shared" si="49"/>
        <v>4</v>
      </c>
      <c r="O62" s="47">
        <f t="shared" si="49"/>
        <v>4</v>
      </c>
      <c r="P62" s="47">
        <f t="shared" si="49"/>
        <v>4</v>
      </c>
      <c r="Q62" s="47">
        <f t="shared" si="49"/>
        <v>5</v>
      </c>
      <c r="R62" s="47">
        <f t="shared" si="49"/>
        <v>5</v>
      </c>
      <c r="S62" s="47">
        <f t="shared" si="49"/>
        <v>5</v>
      </c>
      <c r="T62" s="47">
        <f t="shared" si="49"/>
        <v>6</v>
      </c>
      <c r="U62" s="47">
        <f t="shared" si="49"/>
        <v>6</v>
      </c>
      <c r="V62" s="47">
        <f t="shared" si="49"/>
        <v>7</v>
      </c>
      <c r="W62" s="47">
        <f t="shared" si="49"/>
        <v>7</v>
      </c>
      <c r="X62" s="47">
        <f t="shared" si="49"/>
        <v>7</v>
      </c>
      <c r="Y62" s="47">
        <f t="shared" si="49"/>
        <v>8</v>
      </c>
      <c r="Z62" s="47">
        <f t="shared" si="49"/>
        <v>8</v>
      </c>
      <c r="AA62" s="47">
        <f t="shared" si="49"/>
        <v>9</v>
      </c>
      <c r="AB62" s="47">
        <f t="shared" si="49"/>
        <v>9</v>
      </c>
      <c r="AC62" s="47">
        <f t="shared" si="49"/>
        <v>10</v>
      </c>
      <c r="AD62" s="47">
        <f t="shared" si="49"/>
        <v>10</v>
      </c>
      <c r="AE62" s="47">
        <f t="shared" si="49"/>
        <v>10</v>
      </c>
      <c r="AF62" s="47">
        <f t="shared" si="49"/>
        <v>11</v>
      </c>
      <c r="AG62" s="47">
        <f t="shared" si="49"/>
        <v>11</v>
      </c>
      <c r="AH62" s="47">
        <f t="shared" si="49"/>
        <v>12</v>
      </c>
      <c r="AI62" s="47">
        <f t="shared" ref="AI62:AZ62" si="50">AI115-$C115</f>
        <v>12</v>
      </c>
      <c r="AJ62" s="47">
        <f t="shared" si="50"/>
        <v>13</v>
      </c>
      <c r="AK62" s="47">
        <f t="shared" si="50"/>
        <v>13</v>
      </c>
      <c r="AL62" s="47">
        <f t="shared" si="50"/>
        <v>14</v>
      </c>
      <c r="AM62" s="47">
        <f t="shared" si="50"/>
        <v>15</v>
      </c>
      <c r="AN62" s="47">
        <f t="shared" si="50"/>
        <v>15</v>
      </c>
      <c r="AO62" s="47">
        <f t="shared" si="50"/>
        <v>16</v>
      </c>
      <c r="AP62" s="47">
        <f t="shared" si="50"/>
        <v>16</v>
      </c>
      <c r="AQ62" s="47">
        <f t="shared" si="50"/>
        <v>17</v>
      </c>
      <c r="AR62" s="47">
        <f t="shared" si="50"/>
        <v>17</v>
      </c>
      <c r="AS62" s="47">
        <f t="shared" si="50"/>
        <v>18</v>
      </c>
      <c r="AT62" s="47">
        <f t="shared" si="50"/>
        <v>19</v>
      </c>
      <c r="AU62" s="47">
        <f t="shared" si="50"/>
        <v>19</v>
      </c>
      <c r="AV62" s="47">
        <f t="shared" si="50"/>
        <v>20</v>
      </c>
      <c r="AW62" s="47">
        <f t="shared" si="50"/>
        <v>21</v>
      </c>
      <c r="AX62" s="47">
        <f t="shared" si="50"/>
        <v>21</v>
      </c>
      <c r="AY62" s="47">
        <f t="shared" si="50"/>
        <v>22</v>
      </c>
      <c r="AZ62" s="47">
        <f t="shared" si="50"/>
        <v>23</v>
      </c>
    </row>
    <row r="63" spans="1:52">
      <c r="A63" s="57" t="s">
        <v>273</v>
      </c>
      <c r="B63" s="47" t="s">
        <v>30</v>
      </c>
      <c r="C63" s="47">
        <f t="shared" ref="C63:AH63" si="51">C116-$C116</f>
        <v>0</v>
      </c>
      <c r="D63" s="47">
        <f t="shared" si="51"/>
        <v>1</v>
      </c>
      <c r="E63" s="47">
        <f t="shared" si="51"/>
        <v>1</v>
      </c>
      <c r="F63" s="47">
        <f t="shared" si="51"/>
        <v>1</v>
      </c>
      <c r="G63" s="47">
        <f t="shared" si="51"/>
        <v>1</v>
      </c>
      <c r="H63" s="47">
        <f t="shared" si="51"/>
        <v>2</v>
      </c>
      <c r="I63" s="47">
        <f t="shared" si="51"/>
        <v>2</v>
      </c>
      <c r="J63" s="47">
        <f t="shared" si="51"/>
        <v>2</v>
      </c>
      <c r="K63" s="47">
        <f t="shared" si="51"/>
        <v>3</v>
      </c>
      <c r="L63" s="47">
        <f t="shared" si="51"/>
        <v>3</v>
      </c>
      <c r="M63" s="47">
        <f t="shared" si="51"/>
        <v>3</v>
      </c>
      <c r="N63" s="47">
        <f t="shared" si="51"/>
        <v>4</v>
      </c>
      <c r="O63" s="47">
        <f t="shared" si="51"/>
        <v>4</v>
      </c>
      <c r="P63" s="47">
        <f t="shared" si="51"/>
        <v>4</v>
      </c>
      <c r="Q63" s="47">
        <f t="shared" si="51"/>
        <v>5</v>
      </c>
      <c r="R63" s="47">
        <f t="shared" si="51"/>
        <v>5</v>
      </c>
      <c r="S63" s="47">
        <f t="shared" si="51"/>
        <v>5</v>
      </c>
      <c r="T63" s="47">
        <f t="shared" si="51"/>
        <v>6</v>
      </c>
      <c r="U63" s="47">
        <f t="shared" si="51"/>
        <v>6</v>
      </c>
      <c r="V63" s="47">
        <f t="shared" si="51"/>
        <v>7</v>
      </c>
      <c r="W63" s="47">
        <f t="shared" si="51"/>
        <v>7</v>
      </c>
      <c r="X63" s="47">
        <f t="shared" si="51"/>
        <v>7</v>
      </c>
      <c r="Y63" s="47">
        <f t="shared" si="51"/>
        <v>8</v>
      </c>
      <c r="Z63" s="47">
        <f t="shared" si="51"/>
        <v>8</v>
      </c>
      <c r="AA63" s="47">
        <f t="shared" si="51"/>
        <v>9</v>
      </c>
      <c r="AB63" s="47">
        <f t="shared" si="51"/>
        <v>9</v>
      </c>
      <c r="AC63" s="47">
        <f t="shared" si="51"/>
        <v>10</v>
      </c>
      <c r="AD63" s="47">
        <f t="shared" si="51"/>
        <v>10</v>
      </c>
      <c r="AE63" s="47">
        <f t="shared" si="51"/>
        <v>10</v>
      </c>
      <c r="AF63" s="47">
        <f t="shared" si="51"/>
        <v>11</v>
      </c>
      <c r="AG63" s="47">
        <f t="shared" si="51"/>
        <v>11</v>
      </c>
      <c r="AH63" s="47">
        <f t="shared" si="51"/>
        <v>12</v>
      </c>
      <c r="AI63" s="47">
        <f t="shared" ref="AI63:AZ63" si="52">AI116-$C116</f>
        <v>12</v>
      </c>
      <c r="AJ63" s="47">
        <f t="shared" si="52"/>
        <v>13</v>
      </c>
      <c r="AK63" s="47">
        <f t="shared" si="52"/>
        <v>13</v>
      </c>
      <c r="AL63" s="47">
        <f t="shared" si="52"/>
        <v>14</v>
      </c>
      <c r="AM63" s="47">
        <f t="shared" si="52"/>
        <v>15</v>
      </c>
      <c r="AN63" s="47">
        <f t="shared" si="52"/>
        <v>15</v>
      </c>
      <c r="AO63" s="47">
        <f t="shared" si="52"/>
        <v>16</v>
      </c>
      <c r="AP63" s="47">
        <f t="shared" si="52"/>
        <v>16</v>
      </c>
      <c r="AQ63" s="47">
        <f t="shared" si="52"/>
        <v>17</v>
      </c>
      <c r="AR63" s="47">
        <f t="shared" si="52"/>
        <v>17</v>
      </c>
      <c r="AS63" s="47">
        <f t="shared" si="52"/>
        <v>18</v>
      </c>
      <c r="AT63" s="47">
        <f t="shared" si="52"/>
        <v>19</v>
      </c>
      <c r="AU63" s="47">
        <f t="shared" si="52"/>
        <v>19</v>
      </c>
      <c r="AV63" s="47">
        <f t="shared" si="52"/>
        <v>20</v>
      </c>
      <c r="AW63" s="47">
        <f t="shared" si="52"/>
        <v>21</v>
      </c>
      <c r="AX63" s="47">
        <f t="shared" si="52"/>
        <v>21</v>
      </c>
      <c r="AY63" s="47">
        <f t="shared" si="52"/>
        <v>22</v>
      </c>
      <c r="AZ63" s="47">
        <f t="shared" si="52"/>
        <v>23</v>
      </c>
    </row>
    <row r="64" spans="1:52">
      <c r="A64" s="57" t="s">
        <v>272</v>
      </c>
      <c r="B64" s="47" t="s">
        <v>30</v>
      </c>
      <c r="C64" s="47">
        <f t="shared" ref="C64:AH64" si="53">C117-$C117</f>
        <v>0</v>
      </c>
      <c r="D64" s="47">
        <f t="shared" si="53"/>
        <v>1</v>
      </c>
      <c r="E64" s="47">
        <f t="shared" si="53"/>
        <v>1</v>
      </c>
      <c r="F64" s="47">
        <f t="shared" si="53"/>
        <v>1</v>
      </c>
      <c r="G64" s="47">
        <f t="shared" si="53"/>
        <v>1</v>
      </c>
      <c r="H64" s="47">
        <f t="shared" si="53"/>
        <v>2</v>
      </c>
      <c r="I64" s="47">
        <f t="shared" si="53"/>
        <v>2</v>
      </c>
      <c r="J64" s="47">
        <f t="shared" si="53"/>
        <v>2</v>
      </c>
      <c r="K64" s="47">
        <f t="shared" si="53"/>
        <v>3</v>
      </c>
      <c r="L64" s="47">
        <f t="shared" si="53"/>
        <v>3</v>
      </c>
      <c r="M64" s="47">
        <f t="shared" si="53"/>
        <v>3</v>
      </c>
      <c r="N64" s="47">
        <f t="shared" si="53"/>
        <v>4</v>
      </c>
      <c r="O64" s="47">
        <f t="shared" si="53"/>
        <v>4</v>
      </c>
      <c r="P64" s="47">
        <f t="shared" si="53"/>
        <v>4</v>
      </c>
      <c r="Q64" s="47">
        <f t="shared" si="53"/>
        <v>5</v>
      </c>
      <c r="R64" s="47">
        <f t="shared" si="53"/>
        <v>5</v>
      </c>
      <c r="S64" s="47">
        <f t="shared" si="53"/>
        <v>5</v>
      </c>
      <c r="T64" s="47">
        <f t="shared" si="53"/>
        <v>6</v>
      </c>
      <c r="U64" s="47">
        <f t="shared" si="53"/>
        <v>6</v>
      </c>
      <c r="V64" s="47">
        <f t="shared" si="53"/>
        <v>7</v>
      </c>
      <c r="W64" s="47">
        <f t="shared" si="53"/>
        <v>7</v>
      </c>
      <c r="X64" s="47">
        <f t="shared" si="53"/>
        <v>7</v>
      </c>
      <c r="Y64" s="47">
        <f t="shared" si="53"/>
        <v>8</v>
      </c>
      <c r="Z64" s="47">
        <f t="shared" si="53"/>
        <v>8</v>
      </c>
      <c r="AA64" s="47">
        <f t="shared" si="53"/>
        <v>9</v>
      </c>
      <c r="AB64" s="47">
        <f t="shared" si="53"/>
        <v>9</v>
      </c>
      <c r="AC64" s="47">
        <f t="shared" si="53"/>
        <v>10</v>
      </c>
      <c r="AD64" s="47">
        <f t="shared" si="53"/>
        <v>10</v>
      </c>
      <c r="AE64" s="47">
        <f t="shared" si="53"/>
        <v>10</v>
      </c>
      <c r="AF64" s="47">
        <f t="shared" si="53"/>
        <v>11</v>
      </c>
      <c r="AG64" s="47">
        <f t="shared" si="53"/>
        <v>11</v>
      </c>
      <c r="AH64" s="47">
        <f t="shared" si="53"/>
        <v>12</v>
      </c>
      <c r="AI64" s="47">
        <f t="shared" ref="AI64:AZ64" si="54">AI117-$C117</f>
        <v>12</v>
      </c>
      <c r="AJ64" s="47">
        <f t="shared" si="54"/>
        <v>13</v>
      </c>
      <c r="AK64" s="47">
        <f t="shared" si="54"/>
        <v>13</v>
      </c>
      <c r="AL64" s="47">
        <f t="shared" si="54"/>
        <v>14</v>
      </c>
      <c r="AM64" s="47">
        <f t="shared" si="54"/>
        <v>15</v>
      </c>
      <c r="AN64" s="47">
        <f t="shared" si="54"/>
        <v>15</v>
      </c>
      <c r="AO64" s="47">
        <f t="shared" si="54"/>
        <v>16</v>
      </c>
      <c r="AP64" s="47">
        <f t="shared" si="54"/>
        <v>16</v>
      </c>
      <c r="AQ64" s="47">
        <f t="shared" si="54"/>
        <v>17</v>
      </c>
      <c r="AR64" s="47">
        <f t="shared" si="54"/>
        <v>17</v>
      </c>
      <c r="AS64" s="47">
        <f t="shared" si="54"/>
        <v>18</v>
      </c>
      <c r="AT64" s="47">
        <f t="shared" si="54"/>
        <v>19</v>
      </c>
      <c r="AU64" s="47">
        <f t="shared" si="54"/>
        <v>19</v>
      </c>
      <c r="AV64" s="47">
        <f t="shared" si="54"/>
        <v>20</v>
      </c>
      <c r="AW64" s="47">
        <f t="shared" si="54"/>
        <v>21</v>
      </c>
      <c r="AX64" s="47">
        <f t="shared" si="54"/>
        <v>21</v>
      </c>
      <c r="AY64" s="47">
        <f t="shared" si="54"/>
        <v>22</v>
      </c>
      <c r="AZ64" s="47">
        <f t="shared" si="54"/>
        <v>23</v>
      </c>
    </row>
    <row r="65" spans="1:52">
      <c r="A65" s="57" t="s">
        <v>274</v>
      </c>
      <c r="B65" s="47" t="s">
        <v>30</v>
      </c>
      <c r="C65" s="47">
        <f t="shared" ref="C65:AH65" si="55">C118-$C118</f>
        <v>0</v>
      </c>
      <c r="D65" s="47">
        <f t="shared" si="55"/>
        <v>1</v>
      </c>
      <c r="E65" s="47">
        <f t="shared" si="55"/>
        <v>1</v>
      </c>
      <c r="F65" s="47">
        <f t="shared" si="55"/>
        <v>1</v>
      </c>
      <c r="G65" s="47">
        <f t="shared" si="55"/>
        <v>1</v>
      </c>
      <c r="H65" s="47">
        <f t="shared" si="55"/>
        <v>2</v>
      </c>
      <c r="I65" s="47">
        <f t="shared" si="55"/>
        <v>2</v>
      </c>
      <c r="J65" s="47">
        <f t="shared" si="55"/>
        <v>2</v>
      </c>
      <c r="K65" s="47">
        <f t="shared" si="55"/>
        <v>3</v>
      </c>
      <c r="L65" s="47">
        <f t="shared" si="55"/>
        <v>3</v>
      </c>
      <c r="M65" s="47">
        <f t="shared" si="55"/>
        <v>3</v>
      </c>
      <c r="N65" s="47">
        <f t="shared" si="55"/>
        <v>4</v>
      </c>
      <c r="O65" s="47">
        <f t="shared" si="55"/>
        <v>4</v>
      </c>
      <c r="P65" s="47">
        <f t="shared" si="55"/>
        <v>4</v>
      </c>
      <c r="Q65" s="47">
        <f t="shared" si="55"/>
        <v>5</v>
      </c>
      <c r="R65" s="47">
        <f t="shared" si="55"/>
        <v>5</v>
      </c>
      <c r="S65" s="47">
        <f t="shared" si="55"/>
        <v>5</v>
      </c>
      <c r="T65" s="47">
        <f t="shared" si="55"/>
        <v>6</v>
      </c>
      <c r="U65" s="47">
        <f t="shared" si="55"/>
        <v>6</v>
      </c>
      <c r="V65" s="47">
        <f t="shared" si="55"/>
        <v>7</v>
      </c>
      <c r="W65" s="47">
        <f t="shared" si="55"/>
        <v>7</v>
      </c>
      <c r="X65" s="47">
        <f t="shared" si="55"/>
        <v>7</v>
      </c>
      <c r="Y65" s="47">
        <f t="shared" si="55"/>
        <v>8</v>
      </c>
      <c r="Z65" s="47">
        <f t="shared" si="55"/>
        <v>8</v>
      </c>
      <c r="AA65" s="47">
        <f t="shared" si="55"/>
        <v>9</v>
      </c>
      <c r="AB65" s="47">
        <f t="shared" si="55"/>
        <v>9</v>
      </c>
      <c r="AC65" s="47">
        <f t="shared" si="55"/>
        <v>10</v>
      </c>
      <c r="AD65" s="47">
        <f t="shared" si="55"/>
        <v>10</v>
      </c>
      <c r="AE65" s="47">
        <f t="shared" si="55"/>
        <v>10</v>
      </c>
      <c r="AF65" s="47">
        <f t="shared" si="55"/>
        <v>11</v>
      </c>
      <c r="AG65" s="47">
        <f t="shared" si="55"/>
        <v>11</v>
      </c>
      <c r="AH65" s="47">
        <f t="shared" si="55"/>
        <v>12</v>
      </c>
      <c r="AI65" s="47">
        <f t="shared" ref="AI65:AZ65" si="56">AI118-$C118</f>
        <v>12</v>
      </c>
      <c r="AJ65" s="47">
        <f t="shared" si="56"/>
        <v>13</v>
      </c>
      <c r="AK65" s="47">
        <f t="shared" si="56"/>
        <v>13</v>
      </c>
      <c r="AL65" s="47">
        <f t="shared" si="56"/>
        <v>14</v>
      </c>
      <c r="AM65" s="47">
        <f t="shared" si="56"/>
        <v>15</v>
      </c>
      <c r="AN65" s="47">
        <f t="shared" si="56"/>
        <v>15</v>
      </c>
      <c r="AO65" s="47">
        <f t="shared" si="56"/>
        <v>16</v>
      </c>
      <c r="AP65" s="47">
        <f t="shared" si="56"/>
        <v>16</v>
      </c>
      <c r="AQ65" s="47">
        <f t="shared" si="56"/>
        <v>17</v>
      </c>
      <c r="AR65" s="47">
        <f t="shared" si="56"/>
        <v>17</v>
      </c>
      <c r="AS65" s="47">
        <f t="shared" si="56"/>
        <v>18</v>
      </c>
      <c r="AT65" s="47">
        <f t="shared" si="56"/>
        <v>19</v>
      </c>
      <c r="AU65" s="47">
        <f t="shared" si="56"/>
        <v>19</v>
      </c>
      <c r="AV65" s="47">
        <f t="shared" si="56"/>
        <v>20</v>
      </c>
      <c r="AW65" s="47">
        <f t="shared" si="56"/>
        <v>21</v>
      </c>
      <c r="AX65" s="47">
        <f t="shared" si="56"/>
        <v>21</v>
      </c>
      <c r="AY65" s="47">
        <f t="shared" si="56"/>
        <v>22</v>
      </c>
      <c r="AZ65" s="47">
        <f t="shared" si="56"/>
        <v>23</v>
      </c>
    </row>
    <row r="66" spans="1:52">
      <c r="A66" s="57" t="s">
        <v>281</v>
      </c>
      <c r="B66" s="47" t="s">
        <v>30</v>
      </c>
      <c r="C66" s="47">
        <f t="shared" ref="C66:AH66" si="57">C119-$C119</f>
        <v>0</v>
      </c>
      <c r="D66" s="47">
        <f t="shared" si="57"/>
        <v>1</v>
      </c>
      <c r="E66" s="47">
        <f t="shared" si="57"/>
        <v>1</v>
      </c>
      <c r="F66" s="47">
        <f t="shared" si="57"/>
        <v>1</v>
      </c>
      <c r="G66" s="47">
        <f t="shared" si="57"/>
        <v>1</v>
      </c>
      <c r="H66" s="47">
        <f t="shared" si="57"/>
        <v>2</v>
      </c>
      <c r="I66" s="47">
        <f t="shared" si="57"/>
        <v>2</v>
      </c>
      <c r="J66" s="47">
        <f t="shared" si="57"/>
        <v>2</v>
      </c>
      <c r="K66" s="47">
        <f t="shared" si="57"/>
        <v>3</v>
      </c>
      <c r="L66" s="47">
        <f t="shared" si="57"/>
        <v>3</v>
      </c>
      <c r="M66" s="47">
        <f t="shared" si="57"/>
        <v>3</v>
      </c>
      <c r="N66" s="47">
        <f t="shared" si="57"/>
        <v>4</v>
      </c>
      <c r="O66" s="47">
        <f t="shared" si="57"/>
        <v>4</v>
      </c>
      <c r="P66" s="47">
        <f t="shared" si="57"/>
        <v>4</v>
      </c>
      <c r="Q66" s="47">
        <f t="shared" si="57"/>
        <v>5</v>
      </c>
      <c r="R66" s="47">
        <f t="shared" si="57"/>
        <v>5</v>
      </c>
      <c r="S66" s="47">
        <f t="shared" si="57"/>
        <v>5</v>
      </c>
      <c r="T66" s="47">
        <f t="shared" si="57"/>
        <v>6</v>
      </c>
      <c r="U66" s="47">
        <f t="shared" si="57"/>
        <v>6</v>
      </c>
      <c r="V66" s="47">
        <f t="shared" si="57"/>
        <v>7</v>
      </c>
      <c r="W66" s="47">
        <f t="shared" si="57"/>
        <v>7</v>
      </c>
      <c r="X66" s="47">
        <f t="shared" si="57"/>
        <v>7</v>
      </c>
      <c r="Y66" s="47">
        <f t="shared" si="57"/>
        <v>8</v>
      </c>
      <c r="Z66" s="47">
        <f t="shared" si="57"/>
        <v>8</v>
      </c>
      <c r="AA66" s="47">
        <f t="shared" si="57"/>
        <v>9</v>
      </c>
      <c r="AB66" s="47">
        <f t="shared" si="57"/>
        <v>9</v>
      </c>
      <c r="AC66" s="47">
        <f t="shared" si="57"/>
        <v>10</v>
      </c>
      <c r="AD66" s="47">
        <f t="shared" si="57"/>
        <v>10</v>
      </c>
      <c r="AE66" s="47">
        <f t="shared" si="57"/>
        <v>10</v>
      </c>
      <c r="AF66" s="47">
        <f t="shared" si="57"/>
        <v>11</v>
      </c>
      <c r="AG66" s="47">
        <f t="shared" si="57"/>
        <v>11</v>
      </c>
      <c r="AH66" s="47">
        <f t="shared" si="57"/>
        <v>12</v>
      </c>
      <c r="AI66" s="47">
        <f t="shared" ref="AI66:AZ66" si="58">AI119-$C119</f>
        <v>12</v>
      </c>
      <c r="AJ66" s="47">
        <f t="shared" si="58"/>
        <v>13</v>
      </c>
      <c r="AK66" s="47">
        <f t="shared" si="58"/>
        <v>13</v>
      </c>
      <c r="AL66" s="47">
        <f t="shared" si="58"/>
        <v>14</v>
      </c>
      <c r="AM66" s="47">
        <f t="shared" si="58"/>
        <v>15</v>
      </c>
      <c r="AN66" s="47">
        <f t="shared" si="58"/>
        <v>15</v>
      </c>
      <c r="AO66" s="47">
        <f t="shared" si="58"/>
        <v>16</v>
      </c>
      <c r="AP66" s="47">
        <f t="shared" si="58"/>
        <v>16</v>
      </c>
      <c r="AQ66" s="47">
        <f t="shared" si="58"/>
        <v>17</v>
      </c>
      <c r="AR66" s="47">
        <f t="shared" si="58"/>
        <v>17</v>
      </c>
      <c r="AS66" s="47">
        <f t="shared" si="58"/>
        <v>18</v>
      </c>
      <c r="AT66" s="47">
        <f t="shared" si="58"/>
        <v>19</v>
      </c>
      <c r="AU66" s="47">
        <f t="shared" si="58"/>
        <v>19</v>
      </c>
      <c r="AV66" s="47">
        <f t="shared" si="58"/>
        <v>20</v>
      </c>
      <c r="AW66" s="47">
        <f t="shared" si="58"/>
        <v>21</v>
      </c>
      <c r="AX66" s="47">
        <f t="shared" si="58"/>
        <v>21</v>
      </c>
      <c r="AY66" s="47">
        <f t="shared" si="58"/>
        <v>22</v>
      </c>
      <c r="AZ66" s="47">
        <f t="shared" si="58"/>
        <v>23</v>
      </c>
    </row>
    <row r="67" spans="1:52">
      <c r="A67" s="57" t="s">
        <v>145</v>
      </c>
      <c r="B67" s="47" t="s">
        <v>30</v>
      </c>
      <c r="C67" s="47">
        <f t="shared" ref="C67:AH67" si="59">C120-$C120</f>
        <v>0</v>
      </c>
      <c r="D67" s="47">
        <f t="shared" si="59"/>
        <v>1</v>
      </c>
      <c r="E67" s="47">
        <f t="shared" si="59"/>
        <v>1</v>
      </c>
      <c r="F67" s="47">
        <f t="shared" si="59"/>
        <v>1</v>
      </c>
      <c r="G67" s="47">
        <f t="shared" si="59"/>
        <v>1</v>
      </c>
      <c r="H67" s="47">
        <f t="shared" si="59"/>
        <v>2</v>
      </c>
      <c r="I67" s="47">
        <f t="shared" si="59"/>
        <v>2</v>
      </c>
      <c r="J67" s="47">
        <f t="shared" si="59"/>
        <v>2</v>
      </c>
      <c r="K67" s="47">
        <f t="shared" si="59"/>
        <v>3</v>
      </c>
      <c r="L67" s="47">
        <f t="shared" si="59"/>
        <v>3</v>
      </c>
      <c r="M67" s="47">
        <f t="shared" si="59"/>
        <v>3</v>
      </c>
      <c r="N67" s="47">
        <f t="shared" si="59"/>
        <v>4</v>
      </c>
      <c r="O67" s="47">
        <f t="shared" si="59"/>
        <v>4</v>
      </c>
      <c r="P67" s="47">
        <f t="shared" si="59"/>
        <v>4</v>
      </c>
      <c r="Q67" s="47">
        <f t="shared" si="59"/>
        <v>5</v>
      </c>
      <c r="R67" s="47">
        <f t="shared" si="59"/>
        <v>5</v>
      </c>
      <c r="S67" s="47">
        <f t="shared" si="59"/>
        <v>5</v>
      </c>
      <c r="T67" s="47">
        <f t="shared" si="59"/>
        <v>6</v>
      </c>
      <c r="U67" s="47">
        <f t="shared" si="59"/>
        <v>6</v>
      </c>
      <c r="V67" s="47">
        <f t="shared" si="59"/>
        <v>7</v>
      </c>
      <c r="W67" s="47">
        <f t="shared" si="59"/>
        <v>7</v>
      </c>
      <c r="X67" s="47">
        <f t="shared" si="59"/>
        <v>7</v>
      </c>
      <c r="Y67" s="47">
        <f t="shared" si="59"/>
        <v>8</v>
      </c>
      <c r="Z67" s="47">
        <f t="shared" si="59"/>
        <v>8</v>
      </c>
      <c r="AA67" s="47">
        <f t="shared" si="59"/>
        <v>9</v>
      </c>
      <c r="AB67" s="47">
        <f t="shared" si="59"/>
        <v>9</v>
      </c>
      <c r="AC67" s="47">
        <f t="shared" si="59"/>
        <v>10</v>
      </c>
      <c r="AD67" s="47">
        <f t="shared" si="59"/>
        <v>10</v>
      </c>
      <c r="AE67" s="47">
        <f t="shared" si="59"/>
        <v>10</v>
      </c>
      <c r="AF67" s="47">
        <f t="shared" si="59"/>
        <v>11</v>
      </c>
      <c r="AG67" s="47">
        <f t="shared" si="59"/>
        <v>11</v>
      </c>
      <c r="AH67" s="47">
        <f t="shared" si="59"/>
        <v>12</v>
      </c>
      <c r="AI67" s="47">
        <f t="shared" ref="AI67:AZ67" si="60">AI120-$C120</f>
        <v>12</v>
      </c>
      <c r="AJ67" s="47">
        <f t="shared" si="60"/>
        <v>13</v>
      </c>
      <c r="AK67" s="47">
        <f t="shared" si="60"/>
        <v>13</v>
      </c>
      <c r="AL67" s="47">
        <f t="shared" si="60"/>
        <v>14</v>
      </c>
      <c r="AM67" s="47">
        <f t="shared" si="60"/>
        <v>15</v>
      </c>
      <c r="AN67" s="47">
        <f t="shared" si="60"/>
        <v>15</v>
      </c>
      <c r="AO67" s="47">
        <f t="shared" si="60"/>
        <v>16</v>
      </c>
      <c r="AP67" s="47">
        <f t="shared" si="60"/>
        <v>16</v>
      </c>
      <c r="AQ67" s="47">
        <f t="shared" si="60"/>
        <v>17</v>
      </c>
      <c r="AR67" s="47">
        <f t="shared" si="60"/>
        <v>17</v>
      </c>
      <c r="AS67" s="47">
        <f t="shared" si="60"/>
        <v>18</v>
      </c>
      <c r="AT67" s="47">
        <f t="shared" si="60"/>
        <v>19</v>
      </c>
      <c r="AU67" s="47">
        <f t="shared" si="60"/>
        <v>19</v>
      </c>
      <c r="AV67" s="47">
        <f t="shared" si="60"/>
        <v>20</v>
      </c>
      <c r="AW67" s="47">
        <f t="shared" si="60"/>
        <v>21</v>
      </c>
      <c r="AX67" s="47">
        <f t="shared" si="60"/>
        <v>21</v>
      </c>
      <c r="AY67" s="47">
        <f t="shared" si="60"/>
        <v>22</v>
      </c>
      <c r="AZ67" s="47">
        <f t="shared" si="60"/>
        <v>23</v>
      </c>
    </row>
    <row r="68" spans="1:52">
      <c r="A68" s="57" t="s">
        <v>282</v>
      </c>
      <c r="B68" s="47" t="s">
        <v>30</v>
      </c>
      <c r="C68" s="47">
        <f t="shared" ref="C68:AH68" si="61">C121-$C121</f>
        <v>0</v>
      </c>
      <c r="D68" s="47">
        <f t="shared" si="61"/>
        <v>1</v>
      </c>
      <c r="E68" s="47">
        <f t="shared" si="61"/>
        <v>1</v>
      </c>
      <c r="F68" s="47">
        <f t="shared" si="61"/>
        <v>1</v>
      </c>
      <c r="G68" s="47">
        <f t="shared" si="61"/>
        <v>1</v>
      </c>
      <c r="H68" s="47">
        <f t="shared" si="61"/>
        <v>2</v>
      </c>
      <c r="I68" s="47">
        <f t="shared" si="61"/>
        <v>2</v>
      </c>
      <c r="J68" s="47">
        <f t="shared" si="61"/>
        <v>2</v>
      </c>
      <c r="K68" s="47">
        <f t="shared" si="61"/>
        <v>3</v>
      </c>
      <c r="L68" s="47">
        <f t="shared" si="61"/>
        <v>3</v>
      </c>
      <c r="M68" s="47">
        <f t="shared" si="61"/>
        <v>3</v>
      </c>
      <c r="N68" s="47">
        <f t="shared" si="61"/>
        <v>4</v>
      </c>
      <c r="O68" s="47">
        <f t="shared" si="61"/>
        <v>4</v>
      </c>
      <c r="P68" s="47">
        <f t="shared" si="61"/>
        <v>4</v>
      </c>
      <c r="Q68" s="47">
        <f t="shared" si="61"/>
        <v>5</v>
      </c>
      <c r="R68" s="47">
        <f t="shared" si="61"/>
        <v>5</v>
      </c>
      <c r="S68" s="47">
        <f t="shared" si="61"/>
        <v>5</v>
      </c>
      <c r="T68" s="47">
        <f t="shared" si="61"/>
        <v>6</v>
      </c>
      <c r="U68" s="47">
        <f t="shared" si="61"/>
        <v>6</v>
      </c>
      <c r="V68" s="47">
        <f t="shared" si="61"/>
        <v>7</v>
      </c>
      <c r="W68" s="47">
        <f t="shared" si="61"/>
        <v>7</v>
      </c>
      <c r="X68" s="47">
        <f t="shared" si="61"/>
        <v>7</v>
      </c>
      <c r="Y68" s="47">
        <f t="shared" si="61"/>
        <v>8</v>
      </c>
      <c r="Z68" s="47">
        <f t="shared" si="61"/>
        <v>8</v>
      </c>
      <c r="AA68" s="47">
        <f t="shared" si="61"/>
        <v>9</v>
      </c>
      <c r="AB68" s="47">
        <f t="shared" si="61"/>
        <v>9</v>
      </c>
      <c r="AC68" s="47">
        <f t="shared" si="61"/>
        <v>10</v>
      </c>
      <c r="AD68" s="47">
        <f t="shared" si="61"/>
        <v>10</v>
      </c>
      <c r="AE68" s="47">
        <f t="shared" si="61"/>
        <v>10</v>
      </c>
      <c r="AF68" s="47">
        <f t="shared" si="61"/>
        <v>11</v>
      </c>
      <c r="AG68" s="47">
        <f t="shared" si="61"/>
        <v>11</v>
      </c>
      <c r="AH68" s="47">
        <f t="shared" si="61"/>
        <v>12</v>
      </c>
      <c r="AI68" s="47">
        <f t="shared" ref="AI68:AZ68" si="62">AI121-$C121</f>
        <v>12</v>
      </c>
      <c r="AJ68" s="47">
        <f t="shared" si="62"/>
        <v>13</v>
      </c>
      <c r="AK68" s="47">
        <f t="shared" si="62"/>
        <v>13</v>
      </c>
      <c r="AL68" s="47">
        <f t="shared" si="62"/>
        <v>14</v>
      </c>
      <c r="AM68" s="47">
        <f t="shared" si="62"/>
        <v>15</v>
      </c>
      <c r="AN68" s="47">
        <f t="shared" si="62"/>
        <v>15</v>
      </c>
      <c r="AO68" s="47">
        <f t="shared" si="62"/>
        <v>16</v>
      </c>
      <c r="AP68" s="47">
        <f t="shared" si="62"/>
        <v>16</v>
      </c>
      <c r="AQ68" s="47">
        <f t="shared" si="62"/>
        <v>17</v>
      </c>
      <c r="AR68" s="47">
        <f t="shared" si="62"/>
        <v>17</v>
      </c>
      <c r="AS68" s="47">
        <f t="shared" si="62"/>
        <v>18</v>
      </c>
      <c r="AT68" s="47">
        <f t="shared" si="62"/>
        <v>19</v>
      </c>
      <c r="AU68" s="47">
        <f t="shared" si="62"/>
        <v>19</v>
      </c>
      <c r="AV68" s="47">
        <f t="shared" si="62"/>
        <v>20</v>
      </c>
      <c r="AW68" s="47">
        <f t="shared" si="62"/>
        <v>21</v>
      </c>
      <c r="AX68" s="47">
        <f t="shared" si="62"/>
        <v>21</v>
      </c>
      <c r="AY68" s="47">
        <f t="shared" si="62"/>
        <v>22</v>
      </c>
      <c r="AZ68" s="47">
        <f t="shared" si="62"/>
        <v>23</v>
      </c>
    </row>
    <row r="69" spans="1:52">
      <c r="A69" s="57" t="s">
        <v>283</v>
      </c>
      <c r="B69" s="47" t="s">
        <v>30</v>
      </c>
      <c r="C69" s="47">
        <f t="shared" ref="C69:AH69" si="63">C122-$C122</f>
        <v>0</v>
      </c>
      <c r="D69" s="47">
        <f t="shared" si="63"/>
        <v>1</v>
      </c>
      <c r="E69" s="47">
        <f t="shared" si="63"/>
        <v>1</v>
      </c>
      <c r="F69" s="47">
        <f t="shared" si="63"/>
        <v>1</v>
      </c>
      <c r="G69" s="47">
        <f t="shared" si="63"/>
        <v>1</v>
      </c>
      <c r="H69" s="47">
        <f t="shared" si="63"/>
        <v>2</v>
      </c>
      <c r="I69" s="47">
        <f t="shared" si="63"/>
        <v>2</v>
      </c>
      <c r="J69" s="47">
        <f t="shared" si="63"/>
        <v>2</v>
      </c>
      <c r="K69" s="47">
        <f t="shared" si="63"/>
        <v>3</v>
      </c>
      <c r="L69" s="47">
        <f t="shared" si="63"/>
        <v>3</v>
      </c>
      <c r="M69" s="47">
        <f t="shared" si="63"/>
        <v>3</v>
      </c>
      <c r="N69" s="47">
        <f t="shared" si="63"/>
        <v>4</v>
      </c>
      <c r="O69" s="47">
        <f t="shared" si="63"/>
        <v>4</v>
      </c>
      <c r="P69" s="47">
        <f t="shared" si="63"/>
        <v>4</v>
      </c>
      <c r="Q69" s="47">
        <f t="shared" si="63"/>
        <v>5</v>
      </c>
      <c r="R69" s="47">
        <f t="shared" si="63"/>
        <v>5</v>
      </c>
      <c r="S69" s="47">
        <f t="shared" si="63"/>
        <v>5</v>
      </c>
      <c r="T69" s="47">
        <f t="shared" si="63"/>
        <v>6</v>
      </c>
      <c r="U69" s="47">
        <f t="shared" si="63"/>
        <v>6</v>
      </c>
      <c r="V69" s="47">
        <f t="shared" si="63"/>
        <v>7</v>
      </c>
      <c r="W69" s="47">
        <f t="shared" si="63"/>
        <v>7</v>
      </c>
      <c r="X69" s="47">
        <f t="shared" si="63"/>
        <v>7</v>
      </c>
      <c r="Y69" s="47">
        <f t="shared" si="63"/>
        <v>8</v>
      </c>
      <c r="Z69" s="47">
        <f t="shared" si="63"/>
        <v>8</v>
      </c>
      <c r="AA69" s="47">
        <f t="shared" si="63"/>
        <v>9</v>
      </c>
      <c r="AB69" s="47">
        <f t="shared" si="63"/>
        <v>9</v>
      </c>
      <c r="AC69" s="47">
        <f t="shared" si="63"/>
        <v>10</v>
      </c>
      <c r="AD69" s="47">
        <f t="shared" si="63"/>
        <v>10</v>
      </c>
      <c r="AE69" s="47">
        <f t="shared" si="63"/>
        <v>10</v>
      </c>
      <c r="AF69" s="47">
        <f t="shared" si="63"/>
        <v>11</v>
      </c>
      <c r="AG69" s="47">
        <f t="shared" si="63"/>
        <v>11</v>
      </c>
      <c r="AH69" s="47">
        <f t="shared" si="63"/>
        <v>12</v>
      </c>
      <c r="AI69" s="47">
        <f t="shared" ref="AI69:AZ69" si="64">AI122-$C122</f>
        <v>12</v>
      </c>
      <c r="AJ69" s="47">
        <f t="shared" si="64"/>
        <v>13</v>
      </c>
      <c r="AK69" s="47">
        <f t="shared" si="64"/>
        <v>13</v>
      </c>
      <c r="AL69" s="47">
        <f t="shared" si="64"/>
        <v>14</v>
      </c>
      <c r="AM69" s="47">
        <f t="shared" si="64"/>
        <v>15</v>
      </c>
      <c r="AN69" s="47">
        <f t="shared" si="64"/>
        <v>15</v>
      </c>
      <c r="AO69" s="47">
        <f t="shared" si="64"/>
        <v>16</v>
      </c>
      <c r="AP69" s="47">
        <f t="shared" si="64"/>
        <v>16</v>
      </c>
      <c r="AQ69" s="47">
        <f t="shared" si="64"/>
        <v>17</v>
      </c>
      <c r="AR69" s="47">
        <f t="shared" si="64"/>
        <v>17</v>
      </c>
      <c r="AS69" s="47">
        <f t="shared" si="64"/>
        <v>18</v>
      </c>
      <c r="AT69" s="47">
        <f t="shared" si="64"/>
        <v>19</v>
      </c>
      <c r="AU69" s="47">
        <f t="shared" si="64"/>
        <v>19</v>
      </c>
      <c r="AV69" s="47">
        <f t="shared" si="64"/>
        <v>20</v>
      </c>
      <c r="AW69" s="47">
        <f t="shared" si="64"/>
        <v>21</v>
      </c>
      <c r="AX69" s="47">
        <f t="shared" si="64"/>
        <v>21</v>
      </c>
      <c r="AY69" s="47">
        <f t="shared" si="64"/>
        <v>22</v>
      </c>
      <c r="AZ69" s="47">
        <f t="shared" si="64"/>
        <v>23</v>
      </c>
    </row>
    <row r="70" spans="1:52" s="47" customFormat="1">
      <c r="A70" s="57"/>
    </row>
    <row r="71" spans="1:52" s="47" customFormat="1">
      <c r="A71" s="57"/>
      <c r="B71" s="9" t="s">
        <v>102</v>
      </c>
      <c r="C71" s="23">
        <v>2013</v>
      </c>
      <c r="D71" s="23">
        <v>2014</v>
      </c>
      <c r="E71" s="23">
        <v>2015</v>
      </c>
      <c r="F71" s="23">
        <v>2016</v>
      </c>
      <c r="G71" s="23">
        <v>2017</v>
      </c>
      <c r="H71" s="23">
        <v>2018</v>
      </c>
      <c r="I71" s="23">
        <v>2019</v>
      </c>
      <c r="J71" s="23">
        <v>2020</v>
      </c>
      <c r="K71" s="23">
        <v>2021</v>
      </c>
      <c r="L71" s="23">
        <v>2022</v>
      </c>
      <c r="M71" s="23">
        <v>2023</v>
      </c>
      <c r="N71" s="23">
        <v>2024</v>
      </c>
      <c r="O71" s="23">
        <v>2025</v>
      </c>
      <c r="P71" s="23">
        <v>2026</v>
      </c>
      <c r="Q71" s="23">
        <v>2027</v>
      </c>
      <c r="R71" s="23">
        <v>2028</v>
      </c>
      <c r="S71" s="23">
        <v>2029</v>
      </c>
      <c r="T71" s="23">
        <v>2030</v>
      </c>
      <c r="U71" s="23">
        <v>2031</v>
      </c>
      <c r="V71" s="23">
        <v>2032</v>
      </c>
      <c r="W71" s="23">
        <v>2033</v>
      </c>
      <c r="X71" s="23">
        <v>2034</v>
      </c>
      <c r="Y71" s="23">
        <v>2035</v>
      </c>
      <c r="Z71" s="23">
        <v>2036</v>
      </c>
      <c r="AA71" s="23">
        <v>2037</v>
      </c>
      <c r="AB71" s="11">
        <v>2038</v>
      </c>
      <c r="AC71" s="11">
        <v>2039</v>
      </c>
      <c r="AD71" s="11">
        <v>2040</v>
      </c>
      <c r="AE71" s="11">
        <v>2041</v>
      </c>
      <c r="AF71" s="11">
        <v>2042</v>
      </c>
      <c r="AG71" s="11">
        <v>2043</v>
      </c>
      <c r="AH71" s="11">
        <v>2044</v>
      </c>
      <c r="AI71" s="11">
        <v>2045</v>
      </c>
      <c r="AJ71" s="11">
        <v>2046</v>
      </c>
      <c r="AK71" s="11">
        <v>2047</v>
      </c>
      <c r="AL71" s="11">
        <v>2048</v>
      </c>
      <c r="AM71" s="11">
        <v>2049</v>
      </c>
      <c r="AN71" s="11">
        <v>2050</v>
      </c>
      <c r="AO71" s="11">
        <v>2051</v>
      </c>
      <c r="AP71" s="11">
        <v>2052</v>
      </c>
      <c r="AQ71" s="11">
        <v>2053</v>
      </c>
      <c r="AR71" s="11">
        <v>2054</v>
      </c>
      <c r="AS71" s="11">
        <v>2055</v>
      </c>
      <c r="AT71" s="11">
        <v>2056</v>
      </c>
      <c r="AU71" s="11">
        <v>2057</v>
      </c>
      <c r="AV71" s="11">
        <v>2058</v>
      </c>
      <c r="AW71" s="11">
        <v>2059</v>
      </c>
      <c r="AX71" s="11">
        <v>2060</v>
      </c>
      <c r="AY71" s="11">
        <v>2061</v>
      </c>
      <c r="AZ71" s="11">
        <v>2062</v>
      </c>
    </row>
    <row r="72" spans="1:52">
      <c r="A72" s="57" t="s">
        <v>271</v>
      </c>
      <c r="B72" t="s">
        <v>170</v>
      </c>
      <c r="C72" s="138">
        <f t="shared" ref="C72:AH72" si="65">C125-$C125</f>
        <v>0</v>
      </c>
      <c r="D72" s="138">
        <f t="shared" si="65"/>
        <v>66</v>
      </c>
      <c r="E72" s="138">
        <f t="shared" si="65"/>
        <v>119</v>
      </c>
      <c r="F72" s="138">
        <f t="shared" si="65"/>
        <v>226</v>
      </c>
      <c r="G72" s="138">
        <f t="shared" si="65"/>
        <v>312</v>
      </c>
      <c r="H72" s="138">
        <f t="shared" si="65"/>
        <v>418</v>
      </c>
      <c r="I72" s="138">
        <f t="shared" si="65"/>
        <v>490</v>
      </c>
      <c r="J72" s="138">
        <f t="shared" si="65"/>
        <v>568</v>
      </c>
      <c r="K72" s="138">
        <f t="shared" si="65"/>
        <v>707</v>
      </c>
      <c r="L72" s="138">
        <f t="shared" si="65"/>
        <v>814</v>
      </c>
      <c r="M72" s="138">
        <f t="shared" si="65"/>
        <v>909</v>
      </c>
      <c r="N72" s="138">
        <f t="shared" si="65"/>
        <v>1007</v>
      </c>
      <c r="O72" s="138">
        <f t="shared" si="65"/>
        <v>1118</v>
      </c>
      <c r="P72" s="138">
        <f t="shared" si="65"/>
        <v>1154</v>
      </c>
      <c r="Q72" s="138">
        <f t="shared" si="65"/>
        <v>1259</v>
      </c>
      <c r="R72" s="138">
        <f t="shared" si="65"/>
        <v>1372</v>
      </c>
      <c r="S72" s="138">
        <f t="shared" si="65"/>
        <v>1492</v>
      </c>
      <c r="T72" s="138">
        <f t="shared" si="65"/>
        <v>1619</v>
      </c>
      <c r="U72" s="138">
        <f t="shared" si="65"/>
        <v>1789</v>
      </c>
      <c r="V72" s="138">
        <f t="shared" si="65"/>
        <v>1972</v>
      </c>
      <c r="W72" s="138">
        <f t="shared" si="65"/>
        <v>1411</v>
      </c>
      <c r="X72" s="138">
        <f t="shared" si="65"/>
        <v>1468</v>
      </c>
      <c r="Y72" s="138">
        <f t="shared" si="65"/>
        <v>1647</v>
      </c>
      <c r="Z72" s="138">
        <f t="shared" si="65"/>
        <v>1719</v>
      </c>
      <c r="AA72" s="138">
        <f t="shared" si="65"/>
        <v>1774</v>
      </c>
      <c r="AB72" s="138">
        <f t="shared" si="65"/>
        <v>1977</v>
      </c>
      <c r="AC72" s="138">
        <f t="shared" si="65"/>
        <v>2063</v>
      </c>
      <c r="AD72" s="138">
        <f t="shared" si="65"/>
        <v>2131</v>
      </c>
      <c r="AE72" s="138">
        <f t="shared" si="65"/>
        <v>2359</v>
      </c>
      <c r="AF72" s="138">
        <f t="shared" si="65"/>
        <v>2489</v>
      </c>
      <c r="AG72" s="138">
        <f t="shared" si="65"/>
        <v>2653</v>
      </c>
      <c r="AH72" s="138">
        <f t="shared" si="65"/>
        <v>2730</v>
      </c>
      <c r="AI72" s="138">
        <f t="shared" ref="AI72:AZ72" si="66">AI125-$C125</f>
        <v>2946</v>
      </c>
      <c r="AJ72" s="138">
        <f t="shared" si="66"/>
        <v>3114</v>
      </c>
      <c r="AK72" s="138">
        <f t="shared" si="66"/>
        <v>3264</v>
      </c>
      <c r="AL72" s="138">
        <f t="shared" si="66"/>
        <v>3358</v>
      </c>
      <c r="AM72" s="138">
        <f t="shared" si="66"/>
        <v>3386</v>
      </c>
      <c r="AN72" s="138">
        <f t="shared" si="66"/>
        <v>3440</v>
      </c>
      <c r="AO72" s="138">
        <f t="shared" si="66"/>
        <v>3575</v>
      </c>
      <c r="AP72" s="138">
        <f t="shared" si="66"/>
        <v>3652</v>
      </c>
      <c r="AQ72" s="138">
        <f t="shared" si="66"/>
        <v>3746</v>
      </c>
      <c r="AR72" s="138">
        <f t="shared" si="66"/>
        <v>3886</v>
      </c>
      <c r="AS72" s="138">
        <f t="shared" si="66"/>
        <v>3955</v>
      </c>
      <c r="AT72" s="138">
        <f t="shared" si="66"/>
        <v>4039</v>
      </c>
      <c r="AU72" s="138">
        <f t="shared" si="66"/>
        <v>4118</v>
      </c>
      <c r="AV72" s="138">
        <f t="shared" si="66"/>
        <v>4167</v>
      </c>
      <c r="AW72" s="138">
        <f t="shared" si="66"/>
        <v>4264</v>
      </c>
      <c r="AX72" s="138">
        <f t="shared" si="66"/>
        <v>4356</v>
      </c>
      <c r="AY72" s="138">
        <f t="shared" si="66"/>
        <v>4452</v>
      </c>
      <c r="AZ72" s="138">
        <f t="shared" si="66"/>
        <v>4600</v>
      </c>
    </row>
    <row r="73" spans="1:52">
      <c r="A73" s="57" t="s">
        <v>273</v>
      </c>
      <c r="B73" s="47" t="s">
        <v>170</v>
      </c>
      <c r="C73" s="138">
        <f t="shared" ref="C73:AH73" si="67">C126-$C126</f>
        <v>0</v>
      </c>
      <c r="D73" s="138">
        <f t="shared" si="67"/>
        <v>66</v>
      </c>
      <c r="E73" s="138">
        <f t="shared" si="67"/>
        <v>119</v>
      </c>
      <c r="F73" s="138">
        <f t="shared" si="67"/>
        <v>228</v>
      </c>
      <c r="G73" s="138">
        <f t="shared" si="67"/>
        <v>315</v>
      </c>
      <c r="H73" s="138">
        <f t="shared" si="67"/>
        <v>422</v>
      </c>
      <c r="I73" s="138">
        <f t="shared" si="67"/>
        <v>493</v>
      </c>
      <c r="J73" s="138">
        <f t="shared" si="67"/>
        <v>572</v>
      </c>
      <c r="K73" s="138">
        <f t="shared" si="67"/>
        <v>706</v>
      </c>
      <c r="L73" s="138">
        <f t="shared" si="67"/>
        <v>817</v>
      </c>
      <c r="M73" s="138">
        <f t="shared" si="67"/>
        <v>936</v>
      </c>
      <c r="N73" s="138">
        <f t="shared" si="67"/>
        <v>1194</v>
      </c>
      <c r="O73" s="138">
        <f t="shared" si="67"/>
        <v>1339</v>
      </c>
      <c r="P73" s="138">
        <f t="shared" si="67"/>
        <v>1400</v>
      </c>
      <c r="Q73" s="138">
        <f t="shared" si="67"/>
        <v>1511</v>
      </c>
      <c r="R73" s="138">
        <f t="shared" si="67"/>
        <v>1600</v>
      </c>
      <c r="S73" s="138">
        <f t="shared" si="67"/>
        <v>1721</v>
      </c>
      <c r="T73" s="138">
        <f t="shared" si="67"/>
        <v>1867</v>
      </c>
      <c r="U73" s="138">
        <f t="shared" si="67"/>
        <v>2013</v>
      </c>
      <c r="V73" s="138">
        <f t="shared" si="67"/>
        <v>2165</v>
      </c>
      <c r="W73" s="138">
        <f t="shared" si="67"/>
        <v>1637</v>
      </c>
      <c r="X73" s="138">
        <f t="shared" si="67"/>
        <v>1691</v>
      </c>
      <c r="Y73" s="138">
        <f t="shared" si="67"/>
        <v>1948</v>
      </c>
      <c r="Z73" s="138">
        <f t="shared" si="67"/>
        <v>2017</v>
      </c>
      <c r="AA73" s="138">
        <f t="shared" si="67"/>
        <v>2078</v>
      </c>
      <c r="AB73" s="138">
        <f t="shared" si="67"/>
        <v>2129</v>
      </c>
      <c r="AC73" s="138">
        <f t="shared" si="67"/>
        <v>2326</v>
      </c>
      <c r="AD73" s="138">
        <f t="shared" si="67"/>
        <v>2416</v>
      </c>
      <c r="AE73" s="138">
        <f t="shared" si="67"/>
        <v>2503</v>
      </c>
      <c r="AF73" s="138">
        <f t="shared" si="67"/>
        <v>2732</v>
      </c>
      <c r="AG73" s="138">
        <f t="shared" si="67"/>
        <v>2898</v>
      </c>
      <c r="AH73" s="138">
        <f t="shared" si="67"/>
        <v>2985</v>
      </c>
      <c r="AI73" s="138">
        <f t="shared" ref="AI73:AZ73" si="68">AI126-$C126</f>
        <v>3027</v>
      </c>
      <c r="AJ73" s="138">
        <f t="shared" si="68"/>
        <v>3297</v>
      </c>
      <c r="AK73" s="138">
        <f t="shared" si="68"/>
        <v>3443</v>
      </c>
      <c r="AL73" s="138">
        <f t="shared" si="68"/>
        <v>3494</v>
      </c>
      <c r="AM73" s="138">
        <f t="shared" si="68"/>
        <v>3523</v>
      </c>
      <c r="AN73" s="138">
        <f t="shared" si="68"/>
        <v>3574</v>
      </c>
      <c r="AO73" s="138">
        <f t="shared" si="68"/>
        <v>3701</v>
      </c>
      <c r="AP73" s="138">
        <f t="shared" si="68"/>
        <v>3764</v>
      </c>
      <c r="AQ73" s="138">
        <f t="shared" si="68"/>
        <v>3785</v>
      </c>
      <c r="AR73" s="138">
        <f t="shared" si="68"/>
        <v>3852</v>
      </c>
      <c r="AS73" s="138">
        <f t="shared" si="68"/>
        <v>3890</v>
      </c>
      <c r="AT73" s="138">
        <f t="shared" si="68"/>
        <v>3941</v>
      </c>
      <c r="AU73" s="138">
        <f t="shared" si="68"/>
        <v>3989</v>
      </c>
      <c r="AV73" s="138">
        <f t="shared" si="68"/>
        <v>4031</v>
      </c>
      <c r="AW73" s="138">
        <f t="shared" si="68"/>
        <v>4086</v>
      </c>
      <c r="AX73" s="138">
        <f t="shared" si="68"/>
        <v>4187</v>
      </c>
      <c r="AY73" s="138">
        <f t="shared" si="68"/>
        <v>4264</v>
      </c>
      <c r="AZ73" s="138">
        <f t="shared" si="68"/>
        <v>4328</v>
      </c>
    </row>
    <row r="74" spans="1:52">
      <c r="A74" s="57" t="s">
        <v>272</v>
      </c>
      <c r="B74" s="47" t="s">
        <v>170</v>
      </c>
      <c r="C74" s="138">
        <f t="shared" ref="C74:AH74" si="69">C127-$C127</f>
        <v>0</v>
      </c>
      <c r="D74" s="138">
        <f t="shared" si="69"/>
        <v>66</v>
      </c>
      <c r="E74" s="138">
        <f t="shared" si="69"/>
        <v>125</v>
      </c>
      <c r="F74" s="138">
        <f t="shared" si="69"/>
        <v>239</v>
      </c>
      <c r="G74" s="138">
        <f t="shared" si="69"/>
        <v>332</v>
      </c>
      <c r="H74" s="138">
        <f t="shared" si="69"/>
        <v>447</v>
      </c>
      <c r="I74" s="138">
        <f t="shared" si="69"/>
        <v>526</v>
      </c>
      <c r="J74" s="138">
        <f t="shared" si="69"/>
        <v>613</v>
      </c>
      <c r="K74" s="138">
        <f t="shared" si="69"/>
        <v>763</v>
      </c>
      <c r="L74" s="138">
        <f t="shared" si="69"/>
        <v>881</v>
      </c>
      <c r="M74" s="138">
        <f t="shared" si="69"/>
        <v>989</v>
      </c>
      <c r="N74" s="138">
        <f t="shared" si="69"/>
        <v>1098</v>
      </c>
      <c r="O74" s="138">
        <f t="shared" si="69"/>
        <v>1228</v>
      </c>
      <c r="P74" s="138">
        <f t="shared" si="69"/>
        <v>1285</v>
      </c>
      <c r="Q74" s="138">
        <f t="shared" si="69"/>
        <v>1519</v>
      </c>
      <c r="R74" s="138">
        <f t="shared" si="69"/>
        <v>1857</v>
      </c>
      <c r="S74" s="138">
        <f t="shared" si="69"/>
        <v>2061</v>
      </c>
      <c r="T74" s="138">
        <f t="shared" si="69"/>
        <v>2206</v>
      </c>
      <c r="U74" s="138">
        <f t="shared" si="69"/>
        <v>2369</v>
      </c>
      <c r="V74" s="138">
        <f t="shared" si="69"/>
        <v>2531</v>
      </c>
      <c r="W74" s="138">
        <f t="shared" si="69"/>
        <v>1848</v>
      </c>
      <c r="X74" s="138">
        <f t="shared" si="69"/>
        <v>1878</v>
      </c>
      <c r="Y74" s="138">
        <f t="shared" si="69"/>
        <v>1960</v>
      </c>
      <c r="Z74" s="138">
        <f t="shared" si="69"/>
        <v>2003</v>
      </c>
      <c r="AA74" s="138">
        <f t="shared" si="69"/>
        <v>2042</v>
      </c>
      <c r="AB74" s="138">
        <f t="shared" si="69"/>
        <v>2106</v>
      </c>
      <c r="AC74" s="138">
        <f t="shared" si="69"/>
        <v>2195</v>
      </c>
      <c r="AD74" s="138">
        <f t="shared" si="69"/>
        <v>2260</v>
      </c>
      <c r="AE74" s="138">
        <f t="shared" si="69"/>
        <v>2345</v>
      </c>
      <c r="AF74" s="138">
        <f t="shared" si="69"/>
        <v>2469</v>
      </c>
      <c r="AG74" s="138">
        <f t="shared" si="69"/>
        <v>2604</v>
      </c>
      <c r="AH74" s="138">
        <f t="shared" si="69"/>
        <v>2720</v>
      </c>
      <c r="AI74" s="138">
        <f t="shared" ref="AI74:AZ74" si="70">AI127-$C127</f>
        <v>2798</v>
      </c>
      <c r="AJ74" s="138">
        <f t="shared" si="70"/>
        <v>2973</v>
      </c>
      <c r="AK74" s="138">
        <f t="shared" si="70"/>
        <v>3099</v>
      </c>
      <c r="AL74" s="138">
        <f t="shared" si="70"/>
        <v>3151</v>
      </c>
      <c r="AM74" s="138">
        <f t="shared" si="70"/>
        <v>3171</v>
      </c>
      <c r="AN74" s="138">
        <f t="shared" si="70"/>
        <v>3220</v>
      </c>
      <c r="AO74" s="138">
        <f t="shared" si="70"/>
        <v>3343</v>
      </c>
      <c r="AP74" s="138">
        <f t="shared" si="70"/>
        <v>3403</v>
      </c>
      <c r="AQ74" s="138">
        <f t="shared" si="70"/>
        <v>3482</v>
      </c>
      <c r="AR74" s="138">
        <f t="shared" si="70"/>
        <v>3609</v>
      </c>
      <c r="AS74" s="138">
        <f t="shared" si="70"/>
        <v>3663</v>
      </c>
      <c r="AT74" s="138">
        <f t="shared" si="70"/>
        <v>3701</v>
      </c>
      <c r="AU74" s="138">
        <f t="shared" si="70"/>
        <v>3755</v>
      </c>
      <c r="AV74" s="138">
        <f t="shared" si="70"/>
        <v>3789</v>
      </c>
      <c r="AW74" s="138">
        <f t="shared" si="70"/>
        <v>3839</v>
      </c>
      <c r="AX74" s="138">
        <f t="shared" si="70"/>
        <v>3899</v>
      </c>
      <c r="AY74" s="138">
        <f t="shared" si="70"/>
        <v>3960</v>
      </c>
      <c r="AZ74" s="138">
        <f t="shared" si="70"/>
        <v>4021</v>
      </c>
    </row>
    <row r="75" spans="1:52">
      <c r="A75" s="57" t="s">
        <v>274</v>
      </c>
      <c r="B75" s="47" t="s">
        <v>170</v>
      </c>
      <c r="C75" s="138">
        <f t="shared" ref="C75:AH75" si="71">C128-$C128</f>
        <v>0</v>
      </c>
      <c r="D75" s="138">
        <f t="shared" si="71"/>
        <v>66</v>
      </c>
      <c r="E75" s="138">
        <f t="shared" si="71"/>
        <v>118</v>
      </c>
      <c r="F75" s="138">
        <f t="shared" si="71"/>
        <v>224</v>
      </c>
      <c r="G75" s="138">
        <f t="shared" si="71"/>
        <v>310</v>
      </c>
      <c r="H75" s="138">
        <f t="shared" si="71"/>
        <v>412</v>
      </c>
      <c r="I75" s="138">
        <f t="shared" si="71"/>
        <v>484</v>
      </c>
      <c r="J75" s="138">
        <f t="shared" si="71"/>
        <v>597</v>
      </c>
      <c r="K75" s="138">
        <f t="shared" si="71"/>
        <v>936</v>
      </c>
      <c r="L75" s="138">
        <f t="shared" si="71"/>
        <v>1120</v>
      </c>
      <c r="M75" s="138">
        <f t="shared" si="71"/>
        <v>1226</v>
      </c>
      <c r="N75" s="138">
        <f t="shared" si="71"/>
        <v>1338</v>
      </c>
      <c r="O75" s="138">
        <f t="shared" si="71"/>
        <v>1457</v>
      </c>
      <c r="P75" s="138">
        <f t="shared" si="71"/>
        <v>1451</v>
      </c>
      <c r="Q75" s="138">
        <f t="shared" si="71"/>
        <v>1554</v>
      </c>
      <c r="R75" s="138">
        <f t="shared" si="71"/>
        <v>1651</v>
      </c>
      <c r="S75" s="138">
        <f t="shared" si="71"/>
        <v>1776</v>
      </c>
      <c r="T75" s="138">
        <f t="shared" si="71"/>
        <v>1915</v>
      </c>
      <c r="U75" s="138">
        <f t="shared" si="71"/>
        <v>2072</v>
      </c>
      <c r="V75" s="138">
        <f t="shared" si="71"/>
        <v>2256</v>
      </c>
      <c r="W75" s="138">
        <f t="shared" si="71"/>
        <v>1730</v>
      </c>
      <c r="X75" s="138">
        <f t="shared" si="71"/>
        <v>1791</v>
      </c>
      <c r="Y75" s="138">
        <f t="shared" si="71"/>
        <v>1910</v>
      </c>
      <c r="Z75" s="138">
        <f t="shared" si="71"/>
        <v>1944</v>
      </c>
      <c r="AA75" s="138">
        <f t="shared" si="71"/>
        <v>1998</v>
      </c>
      <c r="AB75" s="138">
        <f t="shared" si="71"/>
        <v>2056</v>
      </c>
      <c r="AC75" s="138">
        <f t="shared" si="71"/>
        <v>2263</v>
      </c>
      <c r="AD75" s="138">
        <f t="shared" si="71"/>
        <v>2357</v>
      </c>
      <c r="AE75" s="138">
        <f t="shared" si="71"/>
        <v>2448</v>
      </c>
      <c r="AF75" s="138">
        <f t="shared" si="71"/>
        <v>2681</v>
      </c>
      <c r="AG75" s="138">
        <f t="shared" si="71"/>
        <v>2846</v>
      </c>
      <c r="AH75" s="138">
        <f t="shared" si="71"/>
        <v>2934</v>
      </c>
      <c r="AI75" s="138">
        <f t="shared" ref="AI75:AZ75" si="72">AI128-$C128</f>
        <v>2982</v>
      </c>
      <c r="AJ75" s="138">
        <f t="shared" si="72"/>
        <v>3277</v>
      </c>
      <c r="AK75" s="138">
        <f t="shared" si="72"/>
        <v>3381</v>
      </c>
      <c r="AL75" s="138">
        <f t="shared" si="72"/>
        <v>3455</v>
      </c>
      <c r="AM75" s="138">
        <f t="shared" si="72"/>
        <v>3487</v>
      </c>
      <c r="AN75" s="138">
        <f t="shared" si="72"/>
        <v>3537</v>
      </c>
      <c r="AO75" s="138">
        <f t="shared" si="72"/>
        <v>3660</v>
      </c>
      <c r="AP75" s="138">
        <f t="shared" si="72"/>
        <v>3715</v>
      </c>
      <c r="AQ75" s="138">
        <f t="shared" si="72"/>
        <v>3769</v>
      </c>
      <c r="AR75" s="138">
        <f t="shared" si="72"/>
        <v>3885</v>
      </c>
      <c r="AS75" s="138">
        <f t="shared" si="72"/>
        <v>3975</v>
      </c>
      <c r="AT75" s="138">
        <f t="shared" si="72"/>
        <v>4030</v>
      </c>
      <c r="AU75" s="138">
        <f t="shared" si="72"/>
        <v>4113</v>
      </c>
      <c r="AV75" s="138">
        <f t="shared" si="72"/>
        <v>4135</v>
      </c>
      <c r="AW75" s="138">
        <f t="shared" si="72"/>
        <v>4198</v>
      </c>
      <c r="AX75" s="138">
        <f t="shared" si="72"/>
        <v>4299</v>
      </c>
      <c r="AY75" s="138">
        <f t="shared" si="72"/>
        <v>4387</v>
      </c>
      <c r="AZ75" s="138">
        <f t="shared" si="72"/>
        <v>4463</v>
      </c>
    </row>
    <row r="76" spans="1:52">
      <c r="A76" s="57" t="s">
        <v>281</v>
      </c>
      <c r="B76" s="47" t="s">
        <v>170</v>
      </c>
      <c r="C76" s="138">
        <f t="shared" ref="C76:AH76" si="73">C129-$C129</f>
        <v>0</v>
      </c>
      <c r="D76" s="138">
        <f t="shared" si="73"/>
        <v>66</v>
      </c>
      <c r="E76" s="138">
        <f t="shared" si="73"/>
        <v>126</v>
      </c>
      <c r="F76" s="138">
        <f t="shared" si="73"/>
        <v>240</v>
      </c>
      <c r="G76" s="138">
        <f t="shared" si="73"/>
        <v>336</v>
      </c>
      <c r="H76" s="138">
        <f t="shared" si="73"/>
        <v>449</v>
      </c>
      <c r="I76" s="138">
        <f t="shared" si="73"/>
        <v>531</v>
      </c>
      <c r="J76" s="138">
        <f t="shared" si="73"/>
        <v>656</v>
      </c>
      <c r="K76" s="138">
        <f t="shared" si="73"/>
        <v>1009</v>
      </c>
      <c r="L76" s="138">
        <f t="shared" si="73"/>
        <v>1207</v>
      </c>
      <c r="M76" s="138">
        <f t="shared" si="73"/>
        <v>1324</v>
      </c>
      <c r="N76" s="138">
        <f t="shared" si="73"/>
        <v>1444</v>
      </c>
      <c r="O76" s="138">
        <f t="shared" si="73"/>
        <v>1576</v>
      </c>
      <c r="P76" s="138">
        <f t="shared" si="73"/>
        <v>1735</v>
      </c>
      <c r="Q76" s="138">
        <f t="shared" si="73"/>
        <v>2090</v>
      </c>
      <c r="R76" s="138">
        <f t="shared" si="73"/>
        <v>2257</v>
      </c>
      <c r="S76" s="138">
        <f t="shared" si="73"/>
        <v>2420</v>
      </c>
      <c r="T76" s="138">
        <f t="shared" si="73"/>
        <v>2583</v>
      </c>
      <c r="U76" s="138">
        <f t="shared" si="73"/>
        <v>2767</v>
      </c>
      <c r="V76" s="138">
        <f t="shared" si="73"/>
        <v>2954</v>
      </c>
      <c r="W76" s="138">
        <f t="shared" si="73"/>
        <v>2219</v>
      </c>
      <c r="X76" s="138">
        <f t="shared" si="73"/>
        <v>2248</v>
      </c>
      <c r="Y76" s="138">
        <f t="shared" si="73"/>
        <v>2315</v>
      </c>
      <c r="Z76" s="138">
        <f t="shared" si="73"/>
        <v>2338</v>
      </c>
      <c r="AA76" s="138">
        <f t="shared" si="73"/>
        <v>2364</v>
      </c>
      <c r="AB76" s="138">
        <f t="shared" si="73"/>
        <v>2409</v>
      </c>
      <c r="AC76" s="138">
        <f t="shared" si="73"/>
        <v>2429</v>
      </c>
      <c r="AD76" s="138">
        <f t="shared" si="73"/>
        <v>2474</v>
      </c>
      <c r="AE76" s="138">
        <f t="shared" si="73"/>
        <v>2591</v>
      </c>
      <c r="AF76" s="138">
        <f t="shared" si="73"/>
        <v>2642</v>
      </c>
      <c r="AG76" s="138">
        <f t="shared" si="73"/>
        <v>2747</v>
      </c>
      <c r="AH76" s="138">
        <f t="shared" si="73"/>
        <v>2797</v>
      </c>
      <c r="AI76" s="138">
        <f t="shared" ref="AI76:AZ76" si="74">AI129-$C129</f>
        <v>2899</v>
      </c>
      <c r="AJ76" s="138">
        <f t="shared" si="74"/>
        <v>2995</v>
      </c>
      <c r="AK76" s="138">
        <f t="shared" si="74"/>
        <v>3151</v>
      </c>
      <c r="AL76" s="138">
        <f t="shared" si="74"/>
        <v>3193</v>
      </c>
      <c r="AM76" s="138">
        <f t="shared" si="74"/>
        <v>3218</v>
      </c>
      <c r="AN76" s="138">
        <f t="shared" si="74"/>
        <v>3257</v>
      </c>
      <c r="AO76" s="138">
        <f t="shared" si="74"/>
        <v>3363</v>
      </c>
      <c r="AP76" s="138">
        <f t="shared" si="74"/>
        <v>3408</v>
      </c>
      <c r="AQ76" s="138">
        <f t="shared" si="74"/>
        <v>3452</v>
      </c>
      <c r="AR76" s="138">
        <f t="shared" si="74"/>
        <v>3558</v>
      </c>
      <c r="AS76" s="138">
        <f t="shared" si="74"/>
        <v>3606</v>
      </c>
      <c r="AT76" s="138">
        <f t="shared" si="74"/>
        <v>3604</v>
      </c>
      <c r="AU76" s="138">
        <f t="shared" si="74"/>
        <v>3656</v>
      </c>
      <c r="AV76" s="138">
        <f t="shared" si="74"/>
        <v>3671</v>
      </c>
      <c r="AW76" s="138">
        <f t="shared" si="74"/>
        <v>3726</v>
      </c>
      <c r="AX76" s="138">
        <f t="shared" si="74"/>
        <v>3792</v>
      </c>
      <c r="AY76" s="138">
        <f t="shared" si="74"/>
        <v>3843</v>
      </c>
      <c r="AZ76" s="138">
        <f t="shared" si="74"/>
        <v>3890</v>
      </c>
    </row>
    <row r="77" spans="1:52">
      <c r="A77" s="57" t="s">
        <v>145</v>
      </c>
      <c r="B77" s="47" t="s">
        <v>170</v>
      </c>
      <c r="C77" s="138">
        <f t="shared" ref="C77:AH77" si="75">C130-$C130</f>
        <v>0</v>
      </c>
      <c r="D77" s="138">
        <f t="shared" si="75"/>
        <v>66</v>
      </c>
      <c r="E77" s="138">
        <f t="shared" si="75"/>
        <v>124</v>
      </c>
      <c r="F77" s="138">
        <f t="shared" si="75"/>
        <v>237</v>
      </c>
      <c r="G77" s="138">
        <f t="shared" si="75"/>
        <v>333</v>
      </c>
      <c r="H77" s="138">
        <f t="shared" si="75"/>
        <v>446</v>
      </c>
      <c r="I77" s="138">
        <f t="shared" si="75"/>
        <v>534</v>
      </c>
      <c r="J77" s="138">
        <f t="shared" si="75"/>
        <v>662</v>
      </c>
      <c r="K77" s="138">
        <f t="shared" si="75"/>
        <v>1043</v>
      </c>
      <c r="L77" s="138">
        <f t="shared" si="75"/>
        <v>1257</v>
      </c>
      <c r="M77" s="138">
        <f t="shared" si="75"/>
        <v>1386</v>
      </c>
      <c r="N77" s="138">
        <f t="shared" si="75"/>
        <v>1489</v>
      </c>
      <c r="O77" s="138">
        <f t="shared" si="75"/>
        <v>1607</v>
      </c>
      <c r="P77" s="138">
        <f t="shared" si="75"/>
        <v>1782</v>
      </c>
      <c r="Q77" s="138">
        <f t="shared" si="75"/>
        <v>2190</v>
      </c>
      <c r="R77" s="138">
        <f t="shared" si="75"/>
        <v>2408</v>
      </c>
      <c r="S77" s="138">
        <f t="shared" si="75"/>
        <v>2578</v>
      </c>
      <c r="T77" s="138">
        <f t="shared" si="75"/>
        <v>2741</v>
      </c>
      <c r="U77" s="138">
        <f t="shared" si="75"/>
        <v>2926</v>
      </c>
      <c r="V77" s="138">
        <f t="shared" si="75"/>
        <v>3116</v>
      </c>
      <c r="W77" s="138">
        <f t="shared" si="75"/>
        <v>2318</v>
      </c>
      <c r="X77" s="138">
        <f t="shared" si="75"/>
        <v>2348</v>
      </c>
      <c r="Y77" s="138">
        <f t="shared" si="75"/>
        <v>2408</v>
      </c>
      <c r="Z77" s="138">
        <f t="shared" si="75"/>
        <v>2429</v>
      </c>
      <c r="AA77" s="138">
        <f t="shared" si="75"/>
        <v>2426</v>
      </c>
      <c r="AB77" s="138">
        <f t="shared" si="75"/>
        <v>2469</v>
      </c>
      <c r="AC77" s="138">
        <f t="shared" si="75"/>
        <v>2488</v>
      </c>
      <c r="AD77" s="138">
        <f t="shared" si="75"/>
        <v>2529</v>
      </c>
      <c r="AE77" s="138">
        <f t="shared" si="75"/>
        <v>2600</v>
      </c>
      <c r="AF77" s="138">
        <f t="shared" si="75"/>
        <v>2697</v>
      </c>
      <c r="AG77" s="138">
        <f t="shared" si="75"/>
        <v>2811</v>
      </c>
      <c r="AH77" s="138">
        <f t="shared" si="75"/>
        <v>2862</v>
      </c>
      <c r="AI77" s="138">
        <f t="shared" ref="AI77:AZ77" si="76">AI130-$C130</f>
        <v>2953</v>
      </c>
      <c r="AJ77" s="138">
        <f t="shared" si="76"/>
        <v>3056</v>
      </c>
      <c r="AK77" s="138">
        <f t="shared" si="76"/>
        <v>3209</v>
      </c>
      <c r="AL77" s="138">
        <f t="shared" si="76"/>
        <v>3250</v>
      </c>
      <c r="AM77" s="138">
        <f t="shared" si="76"/>
        <v>3275</v>
      </c>
      <c r="AN77" s="138">
        <f t="shared" si="76"/>
        <v>3311</v>
      </c>
      <c r="AO77" s="138">
        <f t="shared" si="76"/>
        <v>3427</v>
      </c>
      <c r="AP77" s="138">
        <f t="shared" si="76"/>
        <v>3479</v>
      </c>
      <c r="AQ77" s="138">
        <f t="shared" si="76"/>
        <v>3523</v>
      </c>
      <c r="AR77" s="138">
        <f t="shared" si="76"/>
        <v>3624</v>
      </c>
      <c r="AS77" s="138">
        <f t="shared" si="76"/>
        <v>3667</v>
      </c>
      <c r="AT77" s="138">
        <f t="shared" si="76"/>
        <v>3683</v>
      </c>
      <c r="AU77" s="138">
        <f t="shared" si="76"/>
        <v>3741</v>
      </c>
      <c r="AV77" s="138">
        <f t="shared" si="76"/>
        <v>3741</v>
      </c>
      <c r="AW77" s="138">
        <f t="shared" si="76"/>
        <v>3788</v>
      </c>
      <c r="AX77" s="138">
        <f t="shared" si="76"/>
        <v>3847</v>
      </c>
      <c r="AY77" s="138">
        <f t="shared" si="76"/>
        <v>3889</v>
      </c>
      <c r="AZ77" s="138">
        <f t="shared" si="76"/>
        <v>3939</v>
      </c>
    </row>
    <row r="78" spans="1:52">
      <c r="A78" s="57" t="s">
        <v>282</v>
      </c>
      <c r="B78" s="47" t="s">
        <v>170</v>
      </c>
      <c r="C78" s="138">
        <f t="shared" ref="C78:AH78" si="77">C131-$C131</f>
        <v>0</v>
      </c>
      <c r="D78" s="138">
        <f t="shared" si="77"/>
        <v>66</v>
      </c>
      <c r="E78" s="138">
        <f t="shared" si="77"/>
        <v>123</v>
      </c>
      <c r="F78" s="138">
        <f t="shared" si="77"/>
        <v>235</v>
      </c>
      <c r="G78" s="138">
        <f t="shared" si="77"/>
        <v>327</v>
      </c>
      <c r="H78" s="138">
        <f t="shared" si="77"/>
        <v>437</v>
      </c>
      <c r="I78" s="138">
        <f t="shared" si="77"/>
        <v>520</v>
      </c>
      <c r="J78" s="138">
        <f t="shared" si="77"/>
        <v>645</v>
      </c>
      <c r="K78" s="138">
        <f t="shared" si="77"/>
        <v>1028</v>
      </c>
      <c r="L78" s="138">
        <f t="shared" si="77"/>
        <v>1239</v>
      </c>
      <c r="M78" s="138">
        <f t="shared" si="77"/>
        <v>1364</v>
      </c>
      <c r="N78" s="138">
        <f t="shared" si="77"/>
        <v>1458</v>
      </c>
      <c r="O78" s="138">
        <f t="shared" si="77"/>
        <v>1575</v>
      </c>
      <c r="P78" s="138">
        <f t="shared" si="77"/>
        <v>1627</v>
      </c>
      <c r="Q78" s="138">
        <f t="shared" si="77"/>
        <v>1752</v>
      </c>
      <c r="R78" s="138">
        <f t="shared" si="77"/>
        <v>1852</v>
      </c>
      <c r="S78" s="138">
        <f t="shared" si="77"/>
        <v>1989</v>
      </c>
      <c r="T78" s="138">
        <f t="shared" si="77"/>
        <v>2141</v>
      </c>
      <c r="U78" s="138">
        <f t="shared" si="77"/>
        <v>2315</v>
      </c>
      <c r="V78" s="138">
        <f t="shared" si="77"/>
        <v>2613</v>
      </c>
      <c r="W78" s="138">
        <f t="shared" si="77"/>
        <v>2139</v>
      </c>
      <c r="X78" s="138">
        <f t="shared" si="77"/>
        <v>2502</v>
      </c>
      <c r="Y78" s="138">
        <f t="shared" si="77"/>
        <v>2601</v>
      </c>
      <c r="Z78" s="138">
        <f t="shared" si="77"/>
        <v>2599</v>
      </c>
      <c r="AA78" s="138">
        <f t="shared" si="77"/>
        <v>2618</v>
      </c>
      <c r="AB78" s="138">
        <f t="shared" si="77"/>
        <v>2665</v>
      </c>
      <c r="AC78" s="138">
        <f t="shared" si="77"/>
        <v>2682</v>
      </c>
      <c r="AD78" s="138">
        <f t="shared" si="77"/>
        <v>2718</v>
      </c>
      <c r="AE78" s="138">
        <f t="shared" si="77"/>
        <v>2784</v>
      </c>
      <c r="AF78" s="138">
        <f t="shared" si="77"/>
        <v>2879</v>
      </c>
      <c r="AG78" s="138">
        <f t="shared" si="77"/>
        <v>2988</v>
      </c>
      <c r="AH78" s="138">
        <f t="shared" si="77"/>
        <v>3035</v>
      </c>
      <c r="AI78" s="138">
        <f t="shared" ref="AI78:AZ78" si="78">AI131-$C131</f>
        <v>3122</v>
      </c>
      <c r="AJ78" s="138">
        <f t="shared" si="78"/>
        <v>3224</v>
      </c>
      <c r="AK78" s="138">
        <f t="shared" si="78"/>
        <v>3369</v>
      </c>
      <c r="AL78" s="138">
        <f t="shared" si="78"/>
        <v>3398</v>
      </c>
      <c r="AM78" s="138">
        <f t="shared" si="78"/>
        <v>3416</v>
      </c>
      <c r="AN78" s="138">
        <f t="shared" si="78"/>
        <v>3454</v>
      </c>
      <c r="AO78" s="138">
        <f t="shared" si="78"/>
        <v>3551</v>
      </c>
      <c r="AP78" s="138">
        <f t="shared" si="78"/>
        <v>3598</v>
      </c>
      <c r="AQ78" s="138">
        <f t="shared" si="78"/>
        <v>3640</v>
      </c>
      <c r="AR78" s="138">
        <f t="shared" si="78"/>
        <v>3733</v>
      </c>
      <c r="AS78" s="138">
        <f t="shared" si="78"/>
        <v>3772</v>
      </c>
      <c r="AT78" s="138">
        <f t="shared" si="78"/>
        <v>3808</v>
      </c>
      <c r="AU78" s="138">
        <f t="shared" si="78"/>
        <v>3863</v>
      </c>
      <c r="AV78" s="138">
        <f t="shared" si="78"/>
        <v>3865</v>
      </c>
      <c r="AW78" s="138">
        <f t="shared" si="78"/>
        <v>3906</v>
      </c>
      <c r="AX78" s="138">
        <f t="shared" si="78"/>
        <v>3958</v>
      </c>
      <c r="AY78" s="138">
        <f t="shared" si="78"/>
        <v>4000</v>
      </c>
      <c r="AZ78" s="138">
        <f t="shared" si="78"/>
        <v>4056</v>
      </c>
    </row>
    <row r="79" spans="1:52">
      <c r="A79" s="57" t="s">
        <v>283</v>
      </c>
      <c r="B79" s="47" t="s">
        <v>170</v>
      </c>
      <c r="C79" s="138">
        <f t="shared" ref="C79:AH79" si="79">C132-$C132</f>
        <v>0</v>
      </c>
      <c r="D79" s="138">
        <f t="shared" si="79"/>
        <v>66</v>
      </c>
      <c r="E79" s="138">
        <f t="shared" si="79"/>
        <v>119</v>
      </c>
      <c r="F79" s="138">
        <f t="shared" si="79"/>
        <v>226</v>
      </c>
      <c r="G79" s="138">
        <f t="shared" si="79"/>
        <v>313</v>
      </c>
      <c r="H79" s="138">
        <f t="shared" si="79"/>
        <v>418</v>
      </c>
      <c r="I79" s="138">
        <f t="shared" si="79"/>
        <v>494</v>
      </c>
      <c r="J79" s="138">
        <f t="shared" si="79"/>
        <v>613</v>
      </c>
      <c r="K79" s="138">
        <f t="shared" si="79"/>
        <v>988</v>
      </c>
      <c r="L79" s="138">
        <f t="shared" si="79"/>
        <v>1191</v>
      </c>
      <c r="M79" s="138">
        <f t="shared" si="79"/>
        <v>1308</v>
      </c>
      <c r="N79" s="138">
        <f t="shared" si="79"/>
        <v>1393</v>
      </c>
      <c r="O79" s="138">
        <f t="shared" si="79"/>
        <v>1500</v>
      </c>
      <c r="P79" s="138">
        <f t="shared" si="79"/>
        <v>1542</v>
      </c>
      <c r="Q79" s="138">
        <f t="shared" si="79"/>
        <v>1657</v>
      </c>
      <c r="R79" s="138">
        <f t="shared" si="79"/>
        <v>1745</v>
      </c>
      <c r="S79" s="138">
        <f t="shared" si="79"/>
        <v>1872</v>
      </c>
      <c r="T79" s="138">
        <f t="shared" si="79"/>
        <v>2006</v>
      </c>
      <c r="U79" s="138">
        <f t="shared" si="79"/>
        <v>2172</v>
      </c>
      <c r="V79" s="138">
        <f t="shared" si="79"/>
        <v>2327</v>
      </c>
      <c r="W79" s="138">
        <f t="shared" si="79"/>
        <v>1733</v>
      </c>
      <c r="X79" s="138">
        <f t="shared" si="79"/>
        <v>1787</v>
      </c>
      <c r="Y79" s="138">
        <f t="shared" si="79"/>
        <v>1936</v>
      </c>
      <c r="Z79" s="138">
        <f t="shared" si="79"/>
        <v>1964</v>
      </c>
      <c r="AA79" s="138">
        <f t="shared" si="79"/>
        <v>2010</v>
      </c>
      <c r="AB79" s="138">
        <f t="shared" si="79"/>
        <v>2089</v>
      </c>
      <c r="AC79" s="138">
        <f t="shared" si="79"/>
        <v>2137</v>
      </c>
      <c r="AD79" s="138">
        <f t="shared" si="79"/>
        <v>2379</v>
      </c>
      <c r="AE79" s="138">
        <f t="shared" si="79"/>
        <v>2488</v>
      </c>
      <c r="AF79" s="138">
        <f t="shared" si="79"/>
        <v>2562</v>
      </c>
      <c r="AG79" s="138">
        <f t="shared" si="79"/>
        <v>2702</v>
      </c>
      <c r="AH79" s="138">
        <f t="shared" si="79"/>
        <v>2823</v>
      </c>
      <c r="AI79" s="138">
        <f t="shared" ref="AI79:AZ79" si="80">AI132-$C132</f>
        <v>2885</v>
      </c>
      <c r="AJ79" s="138">
        <f t="shared" si="80"/>
        <v>3195</v>
      </c>
      <c r="AK79" s="138">
        <f t="shared" si="80"/>
        <v>3332</v>
      </c>
      <c r="AL79" s="138">
        <f t="shared" si="80"/>
        <v>3386</v>
      </c>
      <c r="AM79" s="138">
        <f t="shared" si="80"/>
        <v>3420</v>
      </c>
      <c r="AN79" s="138">
        <f t="shared" si="80"/>
        <v>3471</v>
      </c>
      <c r="AO79" s="138">
        <f t="shared" si="80"/>
        <v>3599</v>
      </c>
      <c r="AP79" s="138">
        <f t="shared" si="80"/>
        <v>3653</v>
      </c>
      <c r="AQ79" s="138">
        <f t="shared" si="80"/>
        <v>3711</v>
      </c>
      <c r="AR79" s="138">
        <f t="shared" si="80"/>
        <v>3819</v>
      </c>
      <c r="AS79" s="138">
        <f t="shared" si="80"/>
        <v>3869</v>
      </c>
      <c r="AT79" s="138">
        <f t="shared" si="80"/>
        <v>3928</v>
      </c>
      <c r="AU79" s="138">
        <f t="shared" si="80"/>
        <v>4010</v>
      </c>
      <c r="AV79" s="138">
        <f t="shared" si="80"/>
        <v>4031</v>
      </c>
      <c r="AW79" s="138">
        <f t="shared" si="80"/>
        <v>4089</v>
      </c>
      <c r="AX79" s="138">
        <f t="shared" si="80"/>
        <v>4163</v>
      </c>
      <c r="AY79" s="138">
        <f t="shared" si="80"/>
        <v>4228</v>
      </c>
      <c r="AZ79" s="138">
        <f t="shared" si="80"/>
        <v>4368</v>
      </c>
    </row>
    <row r="80" spans="1:52" s="47" customFormat="1">
      <c r="A80" s="57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138"/>
      <c r="AO80" s="138"/>
      <c r="AP80" s="138"/>
      <c r="AQ80" s="138"/>
      <c r="AR80" s="138"/>
      <c r="AS80" s="138"/>
      <c r="AT80" s="138"/>
      <c r="AU80" s="138"/>
      <c r="AV80" s="138"/>
      <c r="AW80" s="138"/>
      <c r="AX80" s="138"/>
      <c r="AY80" s="138"/>
      <c r="AZ80" s="138"/>
    </row>
    <row r="82" spans="1:52">
      <c r="A82" s="168" t="s">
        <v>397</v>
      </c>
      <c r="B82" s="169"/>
    </row>
    <row r="83" spans="1:52">
      <c r="B83" s="9" t="s">
        <v>102</v>
      </c>
      <c r="C83" s="23">
        <v>2013</v>
      </c>
      <c r="D83" s="23">
        <v>2014</v>
      </c>
      <c r="E83" s="23">
        <v>2015</v>
      </c>
      <c r="F83" s="23">
        <v>2016</v>
      </c>
      <c r="G83" s="23">
        <v>2017</v>
      </c>
      <c r="H83" s="23">
        <v>2018</v>
      </c>
      <c r="I83" s="23">
        <v>2019</v>
      </c>
      <c r="J83" s="23">
        <v>2020</v>
      </c>
      <c r="K83" s="23">
        <v>2021</v>
      </c>
      <c r="L83" s="23">
        <v>2022</v>
      </c>
      <c r="M83" s="23">
        <v>2023</v>
      </c>
      <c r="N83" s="23">
        <v>2024</v>
      </c>
      <c r="O83" s="23">
        <v>2025</v>
      </c>
      <c r="P83" s="23">
        <v>2026</v>
      </c>
      <c r="Q83" s="23">
        <v>2027</v>
      </c>
      <c r="R83" s="23">
        <v>2028</v>
      </c>
      <c r="S83" s="23">
        <v>2029</v>
      </c>
      <c r="T83" s="23">
        <v>2030</v>
      </c>
      <c r="U83" s="23">
        <v>2031</v>
      </c>
      <c r="V83" s="23">
        <v>2032</v>
      </c>
      <c r="W83" s="23">
        <v>2033</v>
      </c>
      <c r="X83" s="23">
        <v>2034</v>
      </c>
      <c r="Y83" s="23">
        <v>2035</v>
      </c>
      <c r="Z83" s="23">
        <v>2036</v>
      </c>
      <c r="AA83" s="23">
        <v>2037</v>
      </c>
      <c r="AB83" s="11">
        <v>2038</v>
      </c>
      <c r="AC83" s="11">
        <v>2039</v>
      </c>
      <c r="AD83" s="11">
        <v>2040</v>
      </c>
      <c r="AE83" s="11">
        <v>2041</v>
      </c>
      <c r="AF83" s="11">
        <v>2042</v>
      </c>
      <c r="AG83" s="11">
        <v>2043</v>
      </c>
      <c r="AH83" s="11">
        <v>2044</v>
      </c>
      <c r="AI83" s="11">
        <v>2045</v>
      </c>
      <c r="AJ83" s="11">
        <v>2046</v>
      </c>
      <c r="AK83" s="11">
        <v>2047</v>
      </c>
      <c r="AL83" s="11">
        <v>2048</v>
      </c>
      <c r="AM83" s="11">
        <v>2049</v>
      </c>
      <c r="AN83" s="11">
        <v>2050</v>
      </c>
      <c r="AO83" s="11">
        <v>2051</v>
      </c>
      <c r="AP83" s="11">
        <v>2052</v>
      </c>
      <c r="AQ83" s="11">
        <v>2053</v>
      </c>
      <c r="AR83" s="11">
        <v>2054</v>
      </c>
      <c r="AS83" s="11">
        <v>2055</v>
      </c>
      <c r="AT83" s="11">
        <v>2056</v>
      </c>
      <c r="AU83" s="11">
        <v>2057</v>
      </c>
      <c r="AV83" s="11">
        <v>2058</v>
      </c>
      <c r="AW83" s="11">
        <v>2059</v>
      </c>
      <c r="AX83" s="11">
        <v>2060</v>
      </c>
      <c r="AY83" s="11">
        <v>2061</v>
      </c>
      <c r="AZ83" s="11">
        <v>2062</v>
      </c>
    </row>
    <row r="84" spans="1:52">
      <c r="B84" s="9" t="s">
        <v>26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1" t="s">
        <v>151</v>
      </c>
      <c r="AC84" s="11" t="s">
        <v>151</v>
      </c>
      <c r="AD84" s="11" t="s">
        <v>151</v>
      </c>
      <c r="AE84" s="11" t="s">
        <v>151</v>
      </c>
      <c r="AF84" s="11" t="s">
        <v>151</v>
      </c>
      <c r="AG84" s="11" t="s">
        <v>151</v>
      </c>
      <c r="AH84" s="11" t="s">
        <v>151</v>
      </c>
      <c r="AI84" s="11" t="s">
        <v>151</v>
      </c>
      <c r="AJ84" s="11" t="s">
        <v>151</v>
      </c>
      <c r="AK84" s="11" t="s">
        <v>151</v>
      </c>
      <c r="AL84" s="11" t="s">
        <v>151</v>
      </c>
      <c r="AM84" s="11" t="s">
        <v>151</v>
      </c>
      <c r="AN84" s="11" t="s">
        <v>151</v>
      </c>
      <c r="AO84" s="11" t="s">
        <v>151</v>
      </c>
      <c r="AP84" s="11" t="s">
        <v>151</v>
      </c>
      <c r="AQ84" s="11" t="s">
        <v>151</v>
      </c>
      <c r="AR84" s="11" t="s">
        <v>151</v>
      </c>
      <c r="AS84" s="11" t="s">
        <v>151</v>
      </c>
      <c r="AT84" s="11" t="s">
        <v>151</v>
      </c>
      <c r="AU84" s="11" t="s">
        <v>151</v>
      </c>
      <c r="AV84" s="11" t="s">
        <v>151</v>
      </c>
      <c r="AW84" s="11" t="s">
        <v>151</v>
      </c>
      <c r="AX84" s="11" t="s">
        <v>151</v>
      </c>
      <c r="AY84" s="11" t="s">
        <v>151</v>
      </c>
      <c r="AZ84" s="11" t="s">
        <v>151</v>
      </c>
    </row>
    <row r="85" spans="1:52">
      <c r="A85" s="57" t="s">
        <v>88</v>
      </c>
      <c r="B85" s="10" t="s">
        <v>27</v>
      </c>
      <c r="C85" s="10">
        <v>1330.9</v>
      </c>
      <c r="D85" s="10">
        <v>1360.89</v>
      </c>
      <c r="E85" s="10">
        <v>1373.68</v>
      </c>
      <c r="F85" s="10">
        <v>1389.71</v>
      </c>
      <c r="G85" s="10">
        <v>1403.71</v>
      </c>
      <c r="H85" s="10">
        <v>1424.3</v>
      </c>
      <c r="I85" s="10">
        <v>1446.83</v>
      </c>
      <c r="J85" s="10">
        <v>1461.82</v>
      </c>
      <c r="K85" s="10">
        <v>1484.57</v>
      </c>
      <c r="L85" s="10">
        <v>1506.29</v>
      </c>
      <c r="M85" s="10">
        <v>1528.52</v>
      </c>
      <c r="N85" s="10">
        <v>1551.63</v>
      </c>
      <c r="O85" s="10">
        <v>1575.36</v>
      </c>
      <c r="P85" s="10">
        <v>1598.08</v>
      </c>
      <c r="Q85" s="10">
        <v>1620.51</v>
      </c>
      <c r="R85" s="10">
        <v>1644.11</v>
      </c>
      <c r="S85" s="10">
        <v>1668.56</v>
      </c>
      <c r="T85" s="10">
        <v>1692.91</v>
      </c>
      <c r="U85" s="10">
        <v>1716.96</v>
      </c>
      <c r="V85" s="10">
        <v>1741.06</v>
      </c>
      <c r="W85" s="10">
        <v>1765.41</v>
      </c>
      <c r="X85" s="10">
        <v>1789.53</v>
      </c>
      <c r="Y85" s="10">
        <v>1813.68</v>
      </c>
      <c r="Z85" s="10">
        <v>1837.9</v>
      </c>
      <c r="AA85" s="10">
        <v>1862.11</v>
      </c>
      <c r="AB85" s="11">
        <v>1886.26</v>
      </c>
      <c r="AC85" s="11">
        <v>1910.46</v>
      </c>
      <c r="AD85" s="11">
        <v>1934.65</v>
      </c>
      <c r="AE85" s="11">
        <v>1958.83</v>
      </c>
      <c r="AF85" s="11">
        <v>1983.01</v>
      </c>
      <c r="AG85" s="11">
        <v>2007.21</v>
      </c>
      <c r="AH85" s="11">
        <v>2031.39</v>
      </c>
      <c r="AI85" s="11">
        <v>2055.58</v>
      </c>
      <c r="AJ85" s="11">
        <v>2079.77</v>
      </c>
      <c r="AK85" s="11">
        <v>2103.9499999999998</v>
      </c>
      <c r="AL85" s="11">
        <v>2128.14</v>
      </c>
      <c r="AM85" s="11">
        <v>2128.14</v>
      </c>
      <c r="AN85" s="11">
        <v>2128.14</v>
      </c>
      <c r="AO85" s="11">
        <v>2128.14</v>
      </c>
      <c r="AP85" s="11">
        <v>2128.14</v>
      </c>
      <c r="AQ85" s="11">
        <v>2128.14</v>
      </c>
      <c r="AR85" s="11">
        <v>2128.14</v>
      </c>
      <c r="AS85" s="11">
        <v>2128.14</v>
      </c>
      <c r="AT85" s="11">
        <v>2128.14</v>
      </c>
      <c r="AU85" s="11">
        <v>2128.14</v>
      </c>
      <c r="AV85" s="11">
        <v>2128.14</v>
      </c>
      <c r="AW85" s="11">
        <v>2128.14</v>
      </c>
      <c r="AX85" s="11">
        <v>2128.14</v>
      </c>
      <c r="AY85" s="11">
        <v>2128.14</v>
      </c>
      <c r="AZ85" s="11">
        <v>2128.14</v>
      </c>
    </row>
    <row r="86" spans="1:52">
      <c r="A86" s="57" t="s">
        <v>90</v>
      </c>
      <c r="B86" s="47" t="s">
        <v>27</v>
      </c>
      <c r="C86" s="47">
        <v>1330.9</v>
      </c>
      <c r="D86" s="47">
        <v>1360.89</v>
      </c>
      <c r="E86" s="47">
        <v>1373.68</v>
      </c>
      <c r="F86" s="47">
        <v>1389.71</v>
      </c>
      <c r="G86" s="47">
        <v>1403.71</v>
      </c>
      <c r="H86" s="47">
        <v>1424.3</v>
      </c>
      <c r="I86" s="47">
        <v>1446.83</v>
      </c>
      <c r="J86" s="47">
        <v>1461.82</v>
      </c>
      <c r="K86" s="47">
        <v>1484.57</v>
      </c>
      <c r="L86" s="47">
        <v>1506.29</v>
      </c>
      <c r="M86" s="47">
        <v>1528.52</v>
      </c>
      <c r="N86" s="47">
        <v>1551.63</v>
      </c>
      <c r="O86" s="47">
        <v>1575.36</v>
      </c>
      <c r="P86" s="47">
        <v>1598.08</v>
      </c>
      <c r="Q86" s="47">
        <v>1620.51</v>
      </c>
      <c r="R86" s="47">
        <v>1644.11</v>
      </c>
      <c r="S86" s="47">
        <v>1668.56</v>
      </c>
      <c r="T86" s="47">
        <v>1692.91</v>
      </c>
      <c r="U86" s="47">
        <v>1716.96</v>
      </c>
      <c r="V86" s="47">
        <v>1741.06</v>
      </c>
      <c r="W86" s="47">
        <v>1765.41</v>
      </c>
      <c r="X86" s="47">
        <v>1789.53</v>
      </c>
      <c r="Y86" s="47">
        <v>1813.68</v>
      </c>
      <c r="Z86" s="47">
        <v>1837.9</v>
      </c>
      <c r="AA86" s="47">
        <v>1862.11</v>
      </c>
      <c r="AB86" s="57">
        <v>1886.26</v>
      </c>
      <c r="AC86" s="57">
        <v>1910.46</v>
      </c>
      <c r="AD86" s="57">
        <v>1934.65</v>
      </c>
      <c r="AE86" s="57">
        <v>1958.83</v>
      </c>
      <c r="AF86" s="57">
        <v>1983.01</v>
      </c>
      <c r="AG86" s="57">
        <v>2007.21</v>
      </c>
      <c r="AH86" s="57">
        <v>2031.39</v>
      </c>
      <c r="AI86" s="57">
        <v>2055.58</v>
      </c>
      <c r="AJ86" s="57">
        <v>2079.77</v>
      </c>
      <c r="AK86" s="57">
        <v>2103.9499999999998</v>
      </c>
      <c r="AL86" s="57">
        <v>2128.14</v>
      </c>
      <c r="AM86" s="57">
        <v>2128.14</v>
      </c>
      <c r="AN86" s="57">
        <v>2128.14</v>
      </c>
      <c r="AO86" s="57">
        <v>2128.14</v>
      </c>
      <c r="AP86" s="57">
        <v>2128.14</v>
      </c>
      <c r="AQ86" s="57">
        <v>2128.14</v>
      </c>
      <c r="AR86" s="57">
        <v>2128.14</v>
      </c>
      <c r="AS86" s="57">
        <v>2128.14</v>
      </c>
      <c r="AT86" s="57">
        <v>2128.14</v>
      </c>
      <c r="AU86" s="57">
        <v>2128.14</v>
      </c>
      <c r="AV86" s="57">
        <v>2128.14</v>
      </c>
      <c r="AW86" s="57">
        <v>2128.14</v>
      </c>
      <c r="AX86" s="57">
        <v>2128.14</v>
      </c>
      <c r="AY86" s="57">
        <v>2128.14</v>
      </c>
      <c r="AZ86" s="57">
        <v>2128.14</v>
      </c>
    </row>
    <row r="87" spans="1:52">
      <c r="A87" s="57" t="s">
        <v>89</v>
      </c>
      <c r="B87" s="10" t="s">
        <v>27</v>
      </c>
      <c r="C87" s="10">
        <v>1330.9</v>
      </c>
      <c r="D87" s="10">
        <v>1360.89</v>
      </c>
      <c r="E87" s="10">
        <v>1373.68</v>
      </c>
      <c r="F87" s="10">
        <v>1389.71</v>
      </c>
      <c r="G87" s="10">
        <v>1403.71</v>
      </c>
      <c r="H87" s="10">
        <v>1424.3</v>
      </c>
      <c r="I87" s="10">
        <v>1446.83</v>
      </c>
      <c r="J87" s="10">
        <v>1461.82</v>
      </c>
      <c r="K87" s="10">
        <v>1484.57</v>
      </c>
      <c r="L87" s="10">
        <v>1506.29</v>
      </c>
      <c r="M87" s="10">
        <v>1528.52</v>
      </c>
      <c r="N87" s="10">
        <v>1551.63</v>
      </c>
      <c r="O87" s="10">
        <v>1575.36</v>
      </c>
      <c r="P87" s="10">
        <v>1598.08</v>
      </c>
      <c r="Q87" s="10">
        <v>1620.51</v>
      </c>
      <c r="R87" s="10">
        <v>1644.11</v>
      </c>
      <c r="S87" s="10">
        <v>1668.56</v>
      </c>
      <c r="T87" s="10">
        <v>1692.91</v>
      </c>
      <c r="U87" s="10">
        <v>1716.96</v>
      </c>
      <c r="V87" s="10">
        <v>1741.06</v>
      </c>
      <c r="W87" s="10">
        <v>1765.41</v>
      </c>
      <c r="X87" s="10">
        <v>1789.53</v>
      </c>
      <c r="Y87" s="10">
        <v>1813.68</v>
      </c>
      <c r="Z87" s="10">
        <v>1837.9</v>
      </c>
      <c r="AA87" s="10">
        <v>1862.11</v>
      </c>
      <c r="AB87" s="11">
        <v>1886.26</v>
      </c>
      <c r="AC87" s="11">
        <v>1910.46</v>
      </c>
      <c r="AD87" s="11">
        <v>1934.65</v>
      </c>
      <c r="AE87" s="11">
        <v>1958.83</v>
      </c>
      <c r="AF87" s="11">
        <v>1983.01</v>
      </c>
      <c r="AG87" s="11">
        <v>2007.21</v>
      </c>
      <c r="AH87" s="11">
        <v>2031.39</v>
      </c>
      <c r="AI87" s="11">
        <v>2055.58</v>
      </c>
      <c r="AJ87" s="11">
        <v>2079.77</v>
      </c>
      <c r="AK87" s="11">
        <v>2103.9499999999998</v>
      </c>
      <c r="AL87" s="11">
        <v>2128.14</v>
      </c>
      <c r="AM87" s="11">
        <v>2128.14</v>
      </c>
      <c r="AN87" s="11">
        <v>2128.14</v>
      </c>
      <c r="AO87" s="11">
        <v>2128.14</v>
      </c>
      <c r="AP87" s="11">
        <v>2128.14</v>
      </c>
      <c r="AQ87" s="11">
        <v>2128.14</v>
      </c>
      <c r="AR87" s="11">
        <v>2128.14</v>
      </c>
      <c r="AS87" s="11">
        <v>2128.14</v>
      </c>
      <c r="AT87" s="11">
        <v>2128.14</v>
      </c>
      <c r="AU87" s="11">
        <v>2128.14</v>
      </c>
      <c r="AV87" s="11">
        <v>2128.14</v>
      </c>
      <c r="AW87" s="11">
        <v>2128.14</v>
      </c>
      <c r="AX87" s="11">
        <v>2128.14</v>
      </c>
      <c r="AY87" s="11">
        <v>2128.14</v>
      </c>
      <c r="AZ87" s="11">
        <v>2128.14</v>
      </c>
    </row>
    <row r="88" spans="1:52">
      <c r="A88" s="57" t="s">
        <v>91</v>
      </c>
      <c r="B88" s="10" t="s">
        <v>27</v>
      </c>
      <c r="C88" s="10">
        <v>1330.9</v>
      </c>
      <c r="D88" s="10">
        <v>1360.89</v>
      </c>
      <c r="E88" s="10">
        <v>1373.68</v>
      </c>
      <c r="F88" s="10">
        <v>1389.71</v>
      </c>
      <c r="G88" s="10">
        <v>1403.71</v>
      </c>
      <c r="H88" s="10">
        <v>1424.3</v>
      </c>
      <c r="I88" s="10">
        <v>1446.83</v>
      </c>
      <c r="J88" s="10">
        <v>1461.82</v>
      </c>
      <c r="K88" s="10">
        <v>1484.57</v>
      </c>
      <c r="L88" s="10">
        <v>1506.29</v>
      </c>
      <c r="M88" s="10">
        <v>1528.52</v>
      </c>
      <c r="N88" s="10">
        <v>1551.63</v>
      </c>
      <c r="O88" s="10">
        <v>1575.36</v>
      </c>
      <c r="P88" s="10">
        <v>1598.08</v>
      </c>
      <c r="Q88" s="10">
        <v>1620.51</v>
      </c>
      <c r="R88" s="10">
        <v>1644.11</v>
      </c>
      <c r="S88" s="10">
        <v>1668.56</v>
      </c>
      <c r="T88" s="10">
        <v>1692.91</v>
      </c>
      <c r="U88" s="10">
        <v>1716.96</v>
      </c>
      <c r="V88" s="10">
        <v>1741.06</v>
      </c>
      <c r="W88" s="10">
        <v>1765.41</v>
      </c>
      <c r="X88" s="10">
        <v>1789.53</v>
      </c>
      <c r="Y88" s="10">
        <v>1813.68</v>
      </c>
      <c r="Z88" s="10">
        <v>1837.9</v>
      </c>
      <c r="AA88" s="10">
        <v>1862.11</v>
      </c>
      <c r="AB88" s="11">
        <v>1886.26</v>
      </c>
      <c r="AC88" s="11">
        <v>1910.46</v>
      </c>
      <c r="AD88" s="11">
        <v>1934.65</v>
      </c>
      <c r="AE88" s="11">
        <v>1958.83</v>
      </c>
      <c r="AF88" s="11">
        <v>1983.01</v>
      </c>
      <c r="AG88" s="11">
        <v>2007.21</v>
      </c>
      <c r="AH88" s="11">
        <v>2031.39</v>
      </c>
      <c r="AI88" s="11">
        <v>2055.58</v>
      </c>
      <c r="AJ88" s="11">
        <v>2079.77</v>
      </c>
      <c r="AK88" s="11">
        <v>2103.9499999999998</v>
      </c>
      <c r="AL88" s="11">
        <v>2128.14</v>
      </c>
      <c r="AM88" s="11">
        <v>2128.14</v>
      </c>
      <c r="AN88" s="11">
        <v>2128.14</v>
      </c>
      <c r="AO88" s="11">
        <v>2128.14</v>
      </c>
      <c r="AP88" s="11">
        <v>2128.14</v>
      </c>
      <c r="AQ88" s="11">
        <v>2128.14</v>
      </c>
      <c r="AR88" s="11">
        <v>2128.14</v>
      </c>
      <c r="AS88" s="11">
        <v>2128.14</v>
      </c>
      <c r="AT88" s="11">
        <v>2128.14</v>
      </c>
      <c r="AU88" s="11">
        <v>2128.14</v>
      </c>
      <c r="AV88" s="11">
        <v>2128.14</v>
      </c>
      <c r="AW88" s="11">
        <v>2128.14</v>
      </c>
      <c r="AX88" s="11">
        <v>2128.14</v>
      </c>
      <c r="AY88" s="11">
        <v>2128.14</v>
      </c>
      <c r="AZ88" s="11">
        <v>2128.14</v>
      </c>
    </row>
    <row r="89" spans="1:52">
      <c r="A89" s="57" t="s">
        <v>122</v>
      </c>
      <c r="B89" s="10" t="s">
        <v>27</v>
      </c>
      <c r="C89" s="10">
        <v>1330.9</v>
      </c>
      <c r="D89" s="10">
        <v>1360.89</v>
      </c>
      <c r="E89" s="10">
        <v>1373.68</v>
      </c>
      <c r="F89" s="10">
        <v>1389.71</v>
      </c>
      <c r="G89" s="10">
        <v>1403.71</v>
      </c>
      <c r="H89" s="10">
        <v>1424.3</v>
      </c>
      <c r="I89" s="10">
        <v>1446.83</v>
      </c>
      <c r="J89" s="10">
        <v>1461.82</v>
      </c>
      <c r="K89" s="10">
        <v>1484.57</v>
      </c>
      <c r="L89" s="10">
        <v>1506.29</v>
      </c>
      <c r="M89" s="10">
        <v>1528.52</v>
      </c>
      <c r="N89" s="10">
        <v>1551.63</v>
      </c>
      <c r="O89" s="10">
        <v>1575.36</v>
      </c>
      <c r="P89" s="10">
        <v>1598.08</v>
      </c>
      <c r="Q89" s="10">
        <v>1620.51</v>
      </c>
      <c r="R89" s="10">
        <v>1644.11</v>
      </c>
      <c r="S89" s="10">
        <v>1668.56</v>
      </c>
      <c r="T89" s="10">
        <v>1692.91</v>
      </c>
      <c r="U89" s="10">
        <v>1716.96</v>
      </c>
      <c r="V89" s="10">
        <v>1741.06</v>
      </c>
      <c r="W89" s="10">
        <v>1765.41</v>
      </c>
      <c r="X89" s="10">
        <v>1789.53</v>
      </c>
      <c r="Y89" s="10">
        <v>1813.68</v>
      </c>
      <c r="Z89" s="10">
        <v>1837.9</v>
      </c>
      <c r="AA89" s="10">
        <v>1862.11</v>
      </c>
      <c r="AB89" s="11">
        <v>1886.26</v>
      </c>
      <c r="AC89" s="11">
        <v>1910.46</v>
      </c>
      <c r="AD89" s="11">
        <v>1934.65</v>
      </c>
      <c r="AE89" s="11">
        <v>1958.83</v>
      </c>
      <c r="AF89" s="11">
        <v>1983.01</v>
      </c>
      <c r="AG89" s="11">
        <v>2007.21</v>
      </c>
      <c r="AH89" s="11">
        <v>2031.39</v>
      </c>
      <c r="AI89" s="11">
        <v>2055.58</v>
      </c>
      <c r="AJ89" s="11">
        <v>2079.77</v>
      </c>
      <c r="AK89" s="11">
        <v>2103.9499999999998</v>
      </c>
      <c r="AL89" s="11">
        <v>2128.14</v>
      </c>
      <c r="AM89" s="11">
        <v>2128.14</v>
      </c>
      <c r="AN89" s="11">
        <v>2128.14</v>
      </c>
      <c r="AO89" s="11">
        <v>2128.14</v>
      </c>
      <c r="AP89" s="11">
        <v>2128.14</v>
      </c>
      <c r="AQ89" s="11">
        <v>2128.14</v>
      </c>
      <c r="AR89" s="11">
        <v>2128.14</v>
      </c>
      <c r="AS89" s="11">
        <v>2128.14</v>
      </c>
      <c r="AT89" s="11">
        <v>2128.14</v>
      </c>
      <c r="AU89" s="11">
        <v>2128.14</v>
      </c>
      <c r="AV89" s="11">
        <v>2128.14</v>
      </c>
      <c r="AW89" s="11">
        <v>2128.14</v>
      </c>
      <c r="AX89" s="11">
        <v>2128.14</v>
      </c>
      <c r="AY89" s="11">
        <v>2128.14</v>
      </c>
      <c r="AZ89" s="11">
        <v>2128.14</v>
      </c>
    </row>
    <row r="90" spans="1:52">
      <c r="A90" s="57" t="s">
        <v>123</v>
      </c>
      <c r="B90" s="10" t="s">
        <v>27</v>
      </c>
      <c r="C90" s="10">
        <v>1330.9</v>
      </c>
      <c r="D90" s="10">
        <v>1360.89</v>
      </c>
      <c r="E90" s="10">
        <v>1373.68</v>
      </c>
      <c r="F90" s="10">
        <v>1389.71</v>
      </c>
      <c r="G90" s="10">
        <v>1403.71</v>
      </c>
      <c r="H90" s="10">
        <v>1424.3</v>
      </c>
      <c r="I90" s="10">
        <v>1446.83</v>
      </c>
      <c r="J90" s="10">
        <v>1461.82</v>
      </c>
      <c r="K90" s="10">
        <v>1484.57</v>
      </c>
      <c r="L90" s="10">
        <v>1506.29</v>
      </c>
      <c r="M90" s="10">
        <v>1528.52</v>
      </c>
      <c r="N90" s="10">
        <v>1551.63</v>
      </c>
      <c r="O90" s="10">
        <v>1575.36</v>
      </c>
      <c r="P90" s="10">
        <v>1598.08</v>
      </c>
      <c r="Q90" s="10">
        <v>1620.51</v>
      </c>
      <c r="R90" s="10">
        <v>1644.11</v>
      </c>
      <c r="S90" s="10">
        <v>1668.56</v>
      </c>
      <c r="T90" s="10">
        <v>1692.91</v>
      </c>
      <c r="U90" s="10">
        <v>1716.96</v>
      </c>
      <c r="V90" s="10">
        <v>1741.06</v>
      </c>
      <c r="W90" s="10">
        <v>1765.41</v>
      </c>
      <c r="X90" s="10">
        <v>1789.53</v>
      </c>
      <c r="Y90" s="10">
        <v>1813.68</v>
      </c>
      <c r="Z90" s="10">
        <v>1837.9</v>
      </c>
      <c r="AA90" s="10">
        <v>1862.11</v>
      </c>
      <c r="AB90" s="11">
        <v>1886.26</v>
      </c>
      <c r="AC90" s="11">
        <v>1910.46</v>
      </c>
      <c r="AD90" s="11">
        <v>1934.65</v>
      </c>
      <c r="AE90" s="11">
        <v>1958.83</v>
      </c>
      <c r="AF90" s="11">
        <v>1983.01</v>
      </c>
      <c r="AG90" s="11">
        <v>2007.21</v>
      </c>
      <c r="AH90" s="11">
        <v>2031.39</v>
      </c>
      <c r="AI90" s="11">
        <v>2055.58</v>
      </c>
      <c r="AJ90" s="11">
        <v>2079.77</v>
      </c>
      <c r="AK90" s="11">
        <v>2103.9499999999998</v>
      </c>
      <c r="AL90" s="11">
        <v>2128.14</v>
      </c>
      <c r="AM90" s="11">
        <v>2128.14</v>
      </c>
      <c r="AN90" s="11">
        <v>2128.14</v>
      </c>
      <c r="AO90" s="11">
        <v>2128.14</v>
      </c>
      <c r="AP90" s="11">
        <v>2128.14</v>
      </c>
      <c r="AQ90" s="11">
        <v>2128.14</v>
      </c>
      <c r="AR90" s="11">
        <v>2128.14</v>
      </c>
      <c r="AS90" s="11">
        <v>2128.14</v>
      </c>
      <c r="AT90" s="11">
        <v>2128.14</v>
      </c>
      <c r="AU90" s="11">
        <v>2128.14</v>
      </c>
      <c r="AV90" s="11">
        <v>2128.14</v>
      </c>
      <c r="AW90" s="11">
        <v>2128.14</v>
      </c>
      <c r="AX90" s="11">
        <v>2128.14</v>
      </c>
      <c r="AY90" s="11">
        <v>2128.14</v>
      </c>
      <c r="AZ90" s="11">
        <v>2128.14</v>
      </c>
    </row>
    <row r="91" spans="1:52">
      <c r="A91" s="57" t="s">
        <v>124</v>
      </c>
      <c r="B91" s="10" t="s">
        <v>27</v>
      </c>
      <c r="C91" s="10">
        <v>1330.9</v>
      </c>
      <c r="D91" s="10">
        <v>1360.89</v>
      </c>
      <c r="E91" s="10">
        <v>1373.68</v>
      </c>
      <c r="F91" s="10">
        <v>1389.71</v>
      </c>
      <c r="G91" s="10">
        <v>1403.71</v>
      </c>
      <c r="H91" s="10">
        <v>1424.3</v>
      </c>
      <c r="I91" s="10">
        <v>1446.83</v>
      </c>
      <c r="J91" s="10">
        <v>1461.82</v>
      </c>
      <c r="K91" s="10">
        <v>1484.57</v>
      </c>
      <c r="L91" s="10">
        <v>1506.29</v>
      </c>
      <c r="M91" s="10">
        <v>1528.52</v>
      </c>
      <c r="N91" s="10">
        <v>1551.63</v>
      </c>
      <c r="O91" s="10">
        <v>1575.36</v>
      </c>
      <c r="P91" s="10">
        <v>1598.08</v>
      </c>
      <c r="Q91" s="10">
        <v>1620.51</v>
      </c>
      <c r="R91" s="10">
        <v>1644.11</v>
      </c>
      <c r="S91" s="10">
        <v>1668.56</v>
      </c>
      <c r="T91" s="10">
        <v>1692.91</v>
      </c>
      <c r="U91" s="10">
        <v>1716.96</v>
      </c>
      <c r="V91" s="10">
        <v>1741.06</v>
      </c>
      <c r="W91" s="10">
        <v>1765.41</v>
      </c>
      <c r="X91" s="10">
        <v>1789.53</v>
      </c>
      <c r="Y91" s="10">
        <v>1813.68</v>
      </c>
      <c r="Z91" s="10">
        <v>1837.9</v>
      </c>
      <c r="AA91" s="10">
        <v>1862.11</v>
      </c>
      <c r="AB91" s="11">
        <v>1886.26</v>
      </c>
      <c r="AC91" s="11">
        <v>1910.46</v>
      </c>
      <c r="AD91" s="11">
        <v>1934.65</v>
      </c>
      <c r="AE91" s="11">
        <v>1958.83</v>
      </c>
      <c r="AF91" s="11">
        <v>1983.01</v>
      </c>
      <c r="AG91" s="11">
        <v>2007.21</v>
      </c>
      <c r="AH91" s="11">
        <v>2031.39</v>
      </c>
      <c r="AI91" s="11">
        <v>2055.58</v>
      </c>
      <c r="AJ91" s="11">
        <v>2079.77</v>
      </c>
      <c r="AK91" s="11">
        <v>2103.9499999999998</v>
      </c>
      <c r="AL91" s="11">
        <v>2128.14</v>
      </c>
      <c r="AM91" s="11">
        <v>2128.14</v>
      </c>
      <c r="AN91" s="11">
        <v>2128.14</v>
      </c>
      <c r="AO91" s="11">
        <v>2128.14</v>
      </c>
      <c r="AP91" s="11">
        <v>2128.14</v>
      </c>
      <c r="AQ91" s="11">
        <v>2128.14</v>
      </c>
      <c r="AR91" s="11">
        <v>2128.14</v>
      </c>
      <c r="AS91" s="11">
        <v>2128.14</v>
      </c>
      <c r="AT91" s="11">
        <v>2128.14</v>
      </c>
      <c r="AU91" s="11">
        <v>2128.14</v>
      </c>
      <c r="AV91" s="11">
        <v>2128.14</v>
      </c>
      <c r="AW91" s="11">
        <v>2128.14</v>
      </c>
      <c r="AX91" s="11">
        <v>2128.14</v>
      </c>
      <c r="AY91" s="11">
        <v>2128.14</v>
      </c>
      <c r="AZ91" s="11">
        <v>2128.14</v>
      </c>
    </row>
    <row r="92" spans="1:52">
      <c r="A92" s="57" t="s">
        <v>125</v>
      </c>
      <c r="B92" s="10" t="s">
        <v>27</v>
      </c>
      <c r="C92" s="10">
        <v>1330.9</v>
      </c>
      <c r="D92" s="10">
        <v>1360.89</v>
      </c>
      <c r="E92" s="10">
        <v>1373.68</v>
      </c>
      <c r="F92" s="10">
        <v>1389.71</v>
      </c>
      <c r="G92" s="10">
        <v>1403.71</v>
      </c>
      <c r="H92" s="10">
        <v>1424.3</v>
      </c>
      <c r="I92" s="10">
        <v>1446.83</v>
      </c>
      <c r="J92" s="10">
        <v>1461.82</v>
      </c>
      <c r="K92" s="10">
        <v>1484.57</v>
      </c>
      <c r="L92" s="10">
        <v>1506.29</v>
      </c>
      <c r="M92" s="10">
        <v>1528.52</v>
      </c>
      <c r="N92" s="10">
        <v>1551.63</v>
      </c>
      <c r="O92" s="10">
        <v>1575.36</v>
      </c>
      <c r="P92" s="10">
        <v>1598.08</v>
      </c>
      <c r="Q92" s="10">
        <v>1620.51</v>
      </c>
      <c r="R92" s="10">
        <v>1644.11</v>
      </c>
      <c r="S92" s="10">
        <v>1668.56</v>
      </c>
      <c r="T92" s="10">
        <v>1692.91</v>
      </c>
      <c r="U92" s="10">
        <v>1716.96</v>
      </c>
      <c r="V92" s="10">
        <v>1741.06</v>
      </c>
      <c r="W92" s="10">
        <v>1765.41</v>
      </c>
      <c r="X92" s="10">
        <v>1789.53</v>
      </c>
      <c r="Y92" s="10">
        <v>1813.68</v>
      </c>
      <c r="Z92" s="10">
        <v>1837.9</v>
      </c>
      <c r="AA92" s="10">
        <v>1862.11</v>
      </c>
      <c r="AB92" s="11">
        <v>1886.26</v>
      </c>
      <c r="AC92" s="11">
        <v>1910.46</v>
      </c>
      <c r="AD92" s="11">
        <v>1934.65</v>
      </c>
      <c r="AE92" s="11">
        <v>1958.83</v>
      </c>
      <c r="AF92" s="11">
        <v>1983.01</v>
      </c>
      <c r="AG92" s="11">
        <v>2007.21</v>
      </c>
      <c r="AH92" s="11">
        <v>2031.39</v>
      </c>
      <c r="AI92" s="11">
        <v>2055.58</v>
      </c>
      <c r="AJ92" s="11">
        <v>2079.77</v>
      </c>
      <c r="AK92" s="11">
        <v>2103.9499999999998</v>
      </c>
      <c r="AL92" s="11">
        <v>2128.14</v>
      </c>
      <c r="AM92" s="11">
        <v>2128.14</v>
      </c>
      <c r="AN92" s="11">
        <v>2128.14</v>
      </c>
      <c r="AO92" s="11">
        <v>2128.14</v>
      </c>
      <c r="AP92" s="11">
        <v>2128.14</v>
      </c>
      <c r="AQ92" s="11">
        <v>2128.14</v>
      </c>
      <c r="AR92" s="11">
        <v>2128.14</v>
      </c>
      <c r="AS92" s="11">
        <v>2128.14</v>
      </c>
      <c r="AT92" s="11">
        <v>2128.14</v>
      </c>
      <c r="AU92" s="11">
        <v>2128.14</v>
      </c>
      <c r="AV92" s="11">
        <v>2128.14</v>
      </c>
      <c r="AW92" s="11">
        <v>2128.14</v>
      </c>
      <c r="AX92" s="11">
        <v>2128.14</v>
      </c>
      <c r="AY92" s="11">
        <v>2128.14</v>
      </c>
      <c r="AZ92" s="11">
        <v>2128.14</v>
      </c>
    </row>
    <row r="93" spans="1:52" s="47" customFormat="1">
      <c r="A93" s="57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</row>
    <row r="94" spans="1:52" s="47" customFormat="1">
      <c r="A94" s="57"/>
      <c r="B94" s="9" t="s">
        <v>102</v>
      </c>
      <c r="C94" s="23">
        <v>2013</v>
      </c>
      <c r="D94" s="23">
        <v>2014</v>
      </c>
      <c r="E94" s="23">
        <v>2015</v>
      </c>
      <c r="F94" s="23">
        <v>2016</v>
      </c>
      <c r="G94" s="23">
        <v>2017</v>
      </c>
      <c r="H94" s="23">
        <v>2018</v>
      </c>
      <c r="I94" s="23">
        <v>2019</v>
      </c>
      <c r="J94" s="23">
        <v>2020</v>
      </c>
      <c r="K94" s="23">
        <v>2021</v>
      </c>
      <c r="L94" s="23">
        <v>2022</v>
      </c>
      <c r="M94" s="23">
        <v>2023</v>
      </c>
      <c r="N94" s="23">
        <v>2024</v>
      </c>
      <c r="O94" s="23">
        <v>2025</v>
      </c>
      <c r="P94" s="23">
        <v>2026</v>
      </c>
      <c r="Q94" s="23">
        <v>2027</v>
      </c>
      <c r="R94" s="23">
        <v>2028</v>
      </c>
      <c r="S94" s="23">
        <v>2029</v>
      </c>
      <c r="T94" s="23">
        <v>2030</v>
      </c>
      <c r="U94" s="23">
        <v>2031</v>
      </c>
      <c r="V94" s="23">
        <v>2032</v>
      </c>
      <c r="W94" s="23">
        <v>2033</v>
      </c>
      <c r="X94" s="23">
        <v>2034</v>
      </c>
      <c r="Y94" s="23">
        <v>2035</v>
      </c>
      <c r="Z94" s="23">
        <v>2036</v>
      </c>
      <c r="AA94" s="23">
        <v>2037</v>
      </c>
      <c r="AB94" s="11">
        <v>2038</v>
      </c>
      <c r="AC94" s="11">
        <v>2039</v>
      </c>
      <c r="AD94" s="11">
        <v>2040</v>
      </c>
      <c r="AE94" s="11">
        <v>2041</v>
      </c>
      <c r="AF94" s="11">
        <v>2042</v>
      </c>
      <c r="AG94" s="11">
        <v>2043</v>
      </c>
      <c r="AH94" s="11">
        <v>2044</v>
      </c>
      <c r="AI94" s="11">
        <v>2045</v>
      </c>
      <c r="AJ94" s="11">
        <v>2046</v>
      </c>
      <c r="AK94" s="11">
        <v>2047</v>
      </c>
      <c r="AL94" s="11">
        <v>2048</v>
      </c>
      <c r="AM94" s="11">
        <v>2049</v>
      </c>
      <c r="AN94" s="11">
        <v>2050</v>
      </c>
      <c r="AO94" s="11">
        <v>2051</v>
      </c>
      <c r="AP94" s="11">
        <v>2052</v>
      </c>
      <c r="AQ94" s="11">
        <v>2053</v>
      </c>
      <c r="AR94" s="11">
        <v>2054</v>
      </c>
      <c r="AS94" s="11">
        <v>2055</v>
      </c>
      <c r="AT94" s="11">
        <v>2056</v>
      </c>
      <c r="AU94" s="11">
        <v>2057</v>
      </c>
      <c r="AV94" s="11">
        <v>2058</v>
      </c>
      <c r="AW94" s="11">
        <v>2059</v>
      </c>
      <c r="AX94" s="11">
        <v>2060</v>
      </c>
      <c r="AY94" s="11">
        <v>2061</v>
      </c>
      <c r="AZ94" s="11">
        <v>2062</v>
      </c>
    </row>
    <row r="95" spans="1:52">
      <c r="A95" s="57" t="s">
        <v>88</v>
      </c>
      <c r="B95" s="10" t="s">
        <v>28</v>
      </c>
      <c r="C95" s="10">
        <v>0</v>
      </c>
      <c r="D95" s="10">
        <v>47.63</v>
      </c>
      <c r="E95" s="10">
        <v>96.81</v>
      </c>
      <c r="F95" s="10">
        <v>148.91999999999999</v>
      </c>
      <c r="G95" s="10">
        <v>203.69</v>
      </c>
      <c r="H95" s="10">
        <v>262.57</v>
      </c>
      <c r="I95" s="10">
        <v>325.45999999999998</v>
      </c>
      <c r="J95" s="10">
        <v>390.2</v>
      </c>
      <c r="K95" s="10">
        <v>460.73</v>
      </c>
      <c r="L95" s="10">
        <v>535.12</v>
      </c>
      <c r="M95" s="10">
        <v>614.02</v>
      </c>
      <c r="N95" s="10">
        <v>697.84</v>
      </c>
      <c r="O95" s="10">
        <v>786.79</v>
      </c>
      <c r="P95" s="10">
        <v>880.26</v>
      </c>
      <c r="Q95" s="10">
        <v>978.75</v>
      </c>
      <c r="R95" s="10">
        <v>1083.3800000000001</v>
      </c>
      <c r="S95" s="10">
        <v>1194.3699999999999</v>
      </c>
      <c r="T95" s="10">
        <v>1311.35</v>
      </c>
      <c r="U95" s="10">
        <v>1434.41</v>
      </c>
      <c r="V95" s="10">
        <v>1564.06</v>
      </c>
      <c r="W95" s="10">
        <v>999.12</v>
      </c>
      <c r="X95" s="10">
        <v>1053.6199999999999</v>
      </c>
      <c r="Y95" s="10">
        <v>1223.17</v>
      </c>
      <c r="Z95" s="10">
        <v>1281.2</v>
      </c>
      <c r="AA95" s="10">
        <v>1308.92</v>
      </c>
      <c r="AB95" s="11">
        <v>1471.43</v>
      </c>
      <c r="AC95" s="11">
        <v>1550.53</v>
      </c>
      <c r="AD95" s="11">
        <v>1596.65</v>
      </c>
      <c r="AE95" s="11">
        <v>1779.24</v>
      </c>
      <c r="AF95" s="11">
        <v>1895.44</v>
      </c>
      <c r="AG95" s="11">
        <v>2039.38</v>
      </c>
      <c r="AH95" s="11">
        <v>2084.8000000000002</v>
      </c>
      <c r="AI95" s="11">
        <v>2256.67</v>
      </c>
      <c r="AJ95" s="11">
        <v>2408.91</v>
      </c>
      <c r="AK95" s="11">
        <v>2539.7199999999998</v>
      </c>
      <c r="AL95" s="11">
        <v>2619.58</v>
      </c>
      <c r="AM95" s="11">
        <v>2627.78</v>
      </c>
      <c r="AN95" s="11">
        <v>2675.1</v>
      </c>
      <c r="AO95" s="11">
        <v>2804.36</v>
      </c>
      <c r="AP95" s="11">
        <v>2874.93</v>
      </c>
      <c r="AQ95" s="11">
        <v>2962.79</v>
      </c>
      <c r="AR95" s="11">
        <v>3096.42</v>
      </c>
      <c r="AS95" s="11">
        <v>3158.44</v>
      </c>
      <c r="AT95" s="11">
        <v>3235.66</v>
      </c>
      <c r="AU95" s="11">
        <v>3308.18</v>
      </c>
      <c r="AV95" s="11">
        <v>3350.49</v>
      </c>
      <c r="AW95" s="11">
        <v>3439.5</v>
      </c>
      <c r="AX95" s="11">
        <v>3524.7</v>
      </c>
      <c r="AY95" s="11">
        <v>3613.8</v>
      </c>
      <c r="AZ95" s="11">
        <v>3753.52</v>
      </c>
    </row>
    <row r="96" spans="1:52">
      <c r="A96" s="57" t="s">
        <v>90</v>
      </c>
      <c r="B96" s="47" t="s">
        <v>28</v>
      </c>
      <c r="C96" s="47">
        <v>0</v>
      </c>
      <c r="D96" s="47">
        <v>47.63</v>
      </c>
      <c r="E96" s="47">
        <v>97.74</v>
      </c>
      <c r="F96" s="47">
        <v>150.88</v>
      </c>
      <c r="G96" s="47">
        <v>206.76</v>
      </c>
      <c r="H96" s="47">
        <v>266.88</v>
      </c>
      <c r="I96" s="47">
        <v>331.11</v>
      </c>
      <c r="J96" s="47">
        <v>397.29</v>
      </c>
      <c r="K96" s="47">
        <v>469.43</v>
      </c>
      <c r="L96" s="47">
        <v>545.54999999999995</v>
      </c>
      <c r="M96" s="47">
        <v>626.33000000000004</v>
      </c>
      <c r="N96" s="47">
        <v>712.21</v>
      </c>
      <c r="O96" s="47">
        <v>803.4</v>
      </c>
      <c r="P96" s="47">
        <v>899.28</v>
      </c>
      <c r="Q96" s="47">
        <v>1000.36</v>
      </c>
      <c r="R96" s="47">
        <v>1107.82</v>
      </c>
      <c r="S96" s="47">
        <v>1221.8499999999999</v>
      </c>
      <c r="T96" s="47">
        <v>1342.12</v>
      </c>
      <c r="U96" s="47">
        <v>1468.71</v>
      </c>
      <c r="V96" s="47">
        <v>1602.17</v>
      </c>
      <c r="W96" s="47">
        <v>1053.69</v>
      </c>
      <c r="X96" s="47">
        <v>1065.1199999999999</v>
      </c>
      <c r="Y96" s="47">
        <v>1256.2</v>
      </c>
      <c r="Z96" s="47">
        <v>1314.79</v>
      </c>
      <c r="AA96" s="47">
        <v>1361.73</v>
      </c>
      <c r="AB96" s="57">
        <v>1365.13</v>
      </c>
      <c r="AC96" s="57">
        <v>1494.32</v>
      </c>
      <c r="AD96" s="57">
        <v>1568.09</v>
      </c>
      <c r="AE96" s="57">
        <v>1620.76</v>
      </c>
      <c r="AF96" s="57">
        <v>1773.48</v>
      </c>
      <c r="AG96" s="57">
        <v>1925.21</v>
      </c>
      <c r="AH96" s="57">
        <v>1993.11</v>
      </c>
      <c r="AI96" s="57">
        <v>2019.7</v>
      </c>
      <c r="AJ96" s="57">
        <v>2205.9499999999998</v>
      </c>
      <c r="AK96" s="57">
        <v>2330.9</v>
      </c>
      <c r="AL96" s="57">
        <v>2385.9899999999998</v>
      </c>
      <c r="AM96" s="57">
        <v>2368.7600000000002</v>
      </c>
      <c r="AN96" s="57">
        <v>2406.5700000000002</v>
      </c>
      <c r="AO96" s="57">
        <v>2520.6</v>
      </c>
      <c r="AP96" s="57">
        <v>2569.9899999999998</v>
      </c>
      <c r="AQ96" s="57">
        <v>2577.56</v>
      </c>
      <c r="AR96" s="57">
        <v>2630.06</v>
      </c>
      <c r="AS96" s="57">
        <v>2653.39</v>
      </c>
      <c r="AT96" s="57">
        <v>2690.18</v>
      </c>
      <c r="AU96" s="57">
        <v>2722.9</v>
      </c>
      <c r="AV96" s="57">
        <v>2749.78</v>
      </c>
      <c r="AW96" s="57">
        <v>2789.91</v>
      </c>
      <c r="AX96" s="57">
        <v>2874.43</v>
      </c>
      <c r="AY96" s="57">
        <v>2936.23</v>
      </c>
      <c r="AZ96" s="57">
        <v>2983.52</v>
      </c>
    </row>
    <row r="97" spans="1:52">
      <c r="A97" s="57" t="s">
        <v>89</v>
      </c>
      <c r="B97" s="10" t="s">
        <v>28</v>
      </c>
      <c r="C97" s="10">
        <v>0</v>
      </c>
      <c r="D97" s="10">
        <v>47.63</v>
      </c>
      <c r="E97" s="10">
        <v>102.9</v>
      </c>
      <c r="F97" s="10">
        <v>161.69999999999999</v>
      </c>
      <c r="G97" s="10">
        <v>223.76</v>
      </c>
      <c r="H97" s="10">
        <v>290.72000000000003</v>
      </c>
      <c r="I97" s="10">
        <v>362.49</v>
      </c>
      <c r="J97" s="10">
        <v>436.74</v>
      </c>
      <c r="K97" s="10">
        <v>517.88</v>
      </c>
      <c r="L97" s="10">
        <v>603.80999999999995</v>
      </c>
      <c r="M97" s="10">
        <v>695.28</v>
      </c>
      <c r="N97" s="10">
        <v>792.84</v>
      </c>
      <c r="O97" s="10">
        <v>896.75</v>
      </c>
      <c r="P97" s="10">
        <v>1006.38</v>
      </c>
      <c r="Q97" s="10">
        <v>1122.3399999999999</v>
      </c>
      <c r="R97" s="10">
        <v>1245.99</v>
      </c>
      <c r="S97" s="10">
        <v>1377.62</v>
      </c>
      <c r="T97" s="10">
        <v>1516.91</v>
      </c>
      <c r="U97" s="10">
        <v>1663.98</v>
      </c>
      <c r="V97" s="10">
        <v>1819.54</v>
      </c>
      <c r="W97" s="10">
        <v>1137.32</v>
      </c>
      <c r="X97" s="10">
        <v>1158.44</v>
      </c>
      <c r="Y97" s="10">
        <v>1220.27</v>
      </c>
      <c r="Z97" s="10">
        <v>1242.32</v>
      </c>
      <c r="AA97" s="10">
        <v>1255.68</v>
      </c>
      <c r="AB97" s="11">
        <v>1302.94</v>
      </c>
      <c r="AC97" s="11">
        <v>1371.42</v>
      </c>
      <c r="AD97" s="11">
        <v>1418.47</v>
      </c>
      <c r="AE97" s="11">
        <v>1483.69</v>
      </c>
      <c r="AF97" s="11">
        <v>1594.42</v>
      </c>
      <c r="AG97" s="11">
        <v>1716.35</v>
      </c>
      <c r="AH97" s="11">
        <v>1810.49</v>
      </c>
      <c r="AI97" s="11">
        <v>1872.43</v>
      </c>
      <c r="AJ97" s="11">
        <v>2027.43</v>
      </c>
      <c r="AK97" s="11">
        <v>2135.48</v>
      </c>
      <c r="AL97" s="11">
        <v>2171.38</v>
      </c>
      <c r="AM97" s="11">
        <v>2163.39</v>
      </c>
      <c r="AN97" s="11">
        <v>2202.08</v>
      </c>
      <c r="AO97" s="11">
        <v>2313.96</v>
      </c>
      <c r="AP97" s="11">
        <v>2362.7600000000002</v>
      </c>
      <c r="AQ97" s="11">
        <v>2431.14</v>
      </c>
      <c r="AR97" s="11">
        <v>2547.2800000000002</v>
      </c>
      <c r="AS97" s="11">
        <v>2588.89</v>
      </c>
      <c r="AT97" s="11">
        <v>2615.89</v>
      </c>
      <c r="AU97" s="11">
        <v>2657.63</v>
      </c>
      <c r="AV97" s="11">
        <v>2679.2</v>
      </c>
      <c r="AW97" s="11">
        <v>2717.02</v>
      </c>
      <c r="AX97" s="11">
        <v>2765.1</v>
      </c>
      <c r="AY97" s="11">
        <v>2812.88</v>
      </c>
      <c r="AZ97" s="11">
        <v>2860.38</v>
      </c>
    </row>
    <row r="98" spans="1:52">
      <c r="A98" s="57" t="s">
        <v>91</v>
      </c>
      <c r="B98" s="10" t="s">
        <v>28</v>
      </c>
      <c r="C98" s="10">
        <v>0</v>
      </c>
      <c r="D98" s="10">
        <v>47.63</v>
      </c>
      <c r="E98" s="10">
        <v>96.71</v>
      </c>
      <c r="F98" s="10">
        <v>148.72</v>
      </c>
      <c r="G98" s="10">
        <v>203.38</v>
      </c>
      <c r="H98" s="10">
        <v>262.14</v>
      </c>
      <c r="I98" s="10">
        <v>324.88</v>
      </c>
      <c r="J98" s="10">
        <v>389.48</v>
      </c>
      <c r="K98" s="10">
        <v>459.85</v>
      </c>
      <c r="L98" s="10">
        <v>534.07000000000005</v>
      </c>
      <c r="M98" s="10">
        <v>612.77</v>
      </c>
      <c r="N98" s="10">
        <v>696.38</v>
      </c>
      <c r="O98" s="10">
        <v>785.11</v>
      </c>
      <c r="P98" s="10">
        <v>878.33</v>
      </c>
      <c r="Q98" s="10">
        <v>976.56</v>
      </c>
      <c r="R98" s="10">
        <v>1080.9100000000001</v>
      </c>
      <c r="S98" s="10">
        <v>1191.5899999999999</v>
      </c>
      <c r="T98" s="10">
        <v>1308.24</v>
      </c>
      <c r="U98" s="10">
        <v>1430.94</v>
      </c>
      <c r="V98" s="10">
        <v>1560.21</v>
      </c>
      <c r="W98" s="10">
        <v>961.26</v>
      </c>
      <c r="X98" s="10">
        <v>1002.63</v>
      </c>
      <c r="Y98" s="10">
        <v>1100.42</v>
      </c>
      <c r="Z98" s="10">
        <v>1191.77</v>
      </c>
      <c r="AA98" s="10">
        <v>1248.8499999999999</v>
      </c>
      <c r="AB98" s="11">
        <v>1257.44</v>
      </c>
      <c r="AC98" s="11">
        <v>1389.21</v>
      </c>
      <c r="AD98" s="11">
        <v>1466.43</v>
      </c>
      <c r="AE98" s="11">
        <v>1526.2</v>
      </c>
      <c r="AF98" s="11">
        <v>1673.67</v>
      </c>
      <c r="AG98" s="11">
        <v>1824.29</v>
      </c>
      <c r="AH98" s="11">
        <v>1892.46</v>
      </c>
      <c r="AI98" s="11">
        <v>1930.11</v>
      </c>
      <c r="AJ98" s="11">
        <v>2146.5300000000002</v>
      </c>
      <c r="AK98" s="11">
        <v>2202.7600000000002</v>
      </c>
      <c r="AL98" s="11">
        <v>2292.58</v>
      </c>
      <c r="AM98" s="11">
        <v>2278.23</v>
      </c>
      <c r="AN98" s="11">
        <v>2314.5500000000002</v>
      </c>
      <c r="AO98" s="11">
        <v>2423.12</v>
      </c>
      <c r="AP98" s="11">
        <v>2463.59</v>
      </c>
      <c r="AQ98" s="11">
        <v>2502.23</v>
      </c>
      <c r="AR98" s="11">
        <v>2603.0700000000002</v>
      </c>
      <c r="AS98" s="11">
        <v>2677.84</v>
      </c>
      <c r="AT98" s="11">
        <v>2717.11</v>
      </c>
      <c r="AU98" s="11">
        <v>2783.44</v>
      </c>
      <c r="AV98" s="11">
        <v>2789.61</v>
      </c>
      <c r="AW98" s="11">
        <v>2835.73</v>
      </c>
      <c r="AX98" s="11">
        <v>2919.76</v>
      </c>
      <c r="AY98" s="11">
        <v>2991.12</v>
      </c>
      <c r="AZ98" s="11">
        <v>3049.63</v>
      </c>
    </row>
    <row r="99" spans="1:52">
      <c r="A99" s="57" t="s">
        <v>122</v>
      </c>
      <c r="B99" s="10" t="s">
        <v>28</v>
      </c>
      <c r="C99" s="10">
        <v>0</v>
      </c>
      <c r="D99" s="10">
        <v>47.63</v>
      </c>
      <c r="E99" s="10">
        <v>104.6</v>
      </c>
      <c r="F99" s="10">
        <v>165.27</v>
      </c>
      <c r="G99" s="10">
        <v>229.37</v>
      </c>
      <c r="H99" s="10">
        <v>298.61</v>
      </c>
      <c r="I99" s="10">
        <v>372.91</v>
      </c>
      <c r="J99" s="10">
        <v>449.86</v>
      </c>
      <c r="K99" s="10">
        <v>534.04</v>
      </c>
      <c r="L99" s="10">
        <v>623.27</v>
      </c>
      <c r="M99" s="10">
        <v>718.38</v>
      </c>
      <c r="N99" s="10">
        <v>819.91</v>
      </c>
      <c r="O99" s="10">
        <v>928.17</v>
      </c>
      <c r="P99" s="10">
        <v>1042.51</v>
      </c>
      <c r="Q99" s="10">
        <v>1163.5899999999999</v>
      </c>
      <c r="R99" s="10">
        <v>1292.82</v>
      </c>
      <c r="S99" s="10">
        <v>1430.54</v>
      </c>
      <c r="T99" s="10">
        <v>1576.41</v>
      </c>
      <c r="U99" s="10">
        <v>1730.61</v>
      </c>
      <c r="V99" s="10">
        <v>1893.88</v>
      </c>
      <c r="W99" s="10">
        <v>1140.98</v>
      </c>
      <c r="X99" s="10">
        <v>1158.6500000000001</v>
      </c>
      <c r="Y99" s="10">
        <v>1214.4100000000001</v>
      </c>
      <c r="Z99" s="10">
        <v>1250.8</v>
      </c>
      <c r="AA99" s="10">
        <v>1277.45</v>
      </c>
      <c r="AB99" s="11">
        <v>1319.42</v>
      </c>
      <c r="AC99" s="11">
        <v>1339.37</v>
      </c>
      <c r="AD99" s="11">
        <v>1357.27</v>
      </c>
      <c r="AE99" s="11">
        <v>1461.7</v>
      </c>
      <c r="AF99" s="11">
        <v>1494.39</v>
      </c>
      <c r="AG99" s="11">
        <v>1577.02</v>
      </c>
      <c r="AH99" s="11">
        <v>1609.04</v>
      </c>
      <c r="AI99" s="11">
        <v>1690.8</v>
      </c>
      <c r="AJ99" s="11">
        <v>1773.21</v>
      </c>
      <c r="AK99" s="11">
        <v>1904.51</v>
      </c>
      <c r="AL99" s="11">
        <v>1933.06</v>
      </c>
      <c r="AM99" s="11">
        <v>1919.99</v>
      </c>
      <c r="AN99" s="11">
        <v>1943.28</v>
      </c>
      <c r="AO99" s="11">
        <v>2032.73</v>
      </c>
      <c r="AP99" s="11">
        <v>2061.69</v>
      </c>
      <c r="AQ99" s="11">
        <v>2089.17</v>
      </c>
      <c r="AR99" s="11">
        <v>2177.9699999999998</v>
      </c>
      <c r="AS99" s="11">
        <v>2208.89</v>
      </c>
      <c r="AT99" s="11">
        <v>2189.41</v>
      </c>
      <c r="AU99" s="11">
        <v>2223.36</v>
      </c>
      <c r="AV99" s="11">
        <v>2220.5</v>
      </c>
      <c r="AW99" s="11">
        <v>2257.66</v>
      </c>
      <c r="AX99" s="11">
        <v>2303.96</v>
      </c>
      <c r="AY99" s="11">
        <v>2335.91</v>
      </c>
      <c r="AZ99" s="11">
        <v>2363.4499999999998</v>
      </c>
    </row>
    <row r="100" spans="1:52">
      <c r="A100" s="57" t="s">
        <v>123</v>
      </c>
      <c r="B100" s="10" t="s">
        <v>28</v>
      </c>
      <c r="C100" s="10">
        <v>0</v>
      </c>
      <c r="D100" s="10">
        <v>47.63</v>
      </c>
      <c r="E100" s="10">
        <v>104.2</v>
      </c>
      <c r="F100" s="10">
        <v>164.43</v>
      </c>
      <c r="G100" s="10">
        <v>228.05</v>
      </c>
      <c r="H100" s="10">
        <v>296.75</v>
      </c>
      <c r="I100" s="10">
        <v>370.45</v>
      </c>
      <c r="J100" s="10">
        <v>446.76</v>
      </c>
      <c r="K100" s="10">
        <v>530.22</v>
      </c>
      <c r="L100" s="10">
        <v>618.67999999999995</v>
      </c>
      <c r="M100" s="10">
        <v>712.92</v>
      </c>
      <c r="N100" s="10">
        <v>813.51</v>
      </c>
      <c r="O100" s="10">
        <v>920.74</v>
      </c>
      <c r="P100" s="10">
        <v>1033.96</v>
      </c>
      <c r="Q100" s="10">
        <v>1153.82</v>
      </c>
      <c r="R100" s="10">
        <v>1281.73</v>
      </c>
      <c r="S100" s="10">
        <v>1418</v>
      </c>
      <c r="T100" s="10">
        <v>1562.3</v>
      </c>
      <c r="U100" s="10">
        <v>1714.81</v>
      </c>
      <c r="V100" s="10">
        <v>1876.24</v>
      </c>
      <c r="W100" s="10">
        <v>1057.31</v>
      </c>
      <c r="X100" s="10">
        <v>1075.83</v>
      </c>
      <c r="Y100" s="10">
        <v>1122.73</v>
      </c>
      <c r="Z100" s="10">
        <v>1156.57</v>
      </c>
      <c r="AA100" s="10">
        <v>1211.3599999999999</v>
      </c>
      <c r="AB100" s="11">
        <v>1259.56</v>
      </c>
      <c r="AC100" s="11">
        <v>1275.05</v>
      </c>
      <c r="AD100" s="11">
        <v>1309.8399999999999</v>
      </c>
      <c r="AE100" s="11">
        <v>1344.55</v>
      </c>
      <c r="AF100" s="11">
        <v>1430.18</v>
      </c>
      <c r="AG100" s="11">
        <v>1526.11</v>
      </c>
      <c r="AH100" s="11">
        <v>1552.68</v>
      </c>
      <c r="AI100" s="11">
        <v>1608.58</v>
      </c>
      <c r="AJ100" s="11">
        <v>1712.34</v>
      </c>
      <c r="AK100" s="11">
        <v>1844.35</v>
      </c>
      <c r="AL100" s="11">
        <v>1867.73</v>
      </c>
      <c r="AM100" s="11">
        <v>1852.24</v>
      </c>
      <c r="AN100" s="11">
        <v>1870.52</v>
      </c>
      <c r="AO100" s="11">
        <v>1967.52</v>
      </c>
      <c r="AP100" s="11">
        <v>2000.91</v>
      </c>
      <c r="AQ100" s="11">
        <v>2026.8</v>
      </c>
      <c r="AR100" s="11">
        <v>2107.71</v>
      </c>
      <c r="AS100" s="11">
        <v>2131.04</v>
      </c>
      <c r="AT100" s="11">
        <v>2127.81</v>
      </c>
      <c r="AU100" s="11">
        <v>2165.4299999999998</v>
      </c>
      <c r="AV100" s="11">
        <v>2144.33</v>
      </c>
      <c r="AW100" s="11">
        <v>2169.62</v>
      </c>
      <c r="AX100" s="11">
        <v>2207.15</v>
      </c>
      <c r="AY100" s="11">
        <v>2227.87</v>
      </c>
      <c r="AZ100" s="11">
        <v>2255.8000000000002</v>
      </c>
    </row>
    <row r="101" spans="1:52">
      <c r="A101" s="57" t="s">
        <v>124</v>
      </c>
      <c r="B101" s="10" t="s">
        <v>28</v>
      </c>
      <c r="C101" s="10">
        <v>0</v>
      </c>
      <c r="D101" s="10">
        <v>47.63</v>
      </c>
      <c r="E101" s="10">
        <v>102.07</v>
      </c>
      <c r="F101" s="10">
        <v>159.96</v>
      </c>
      <c r="G101" s="10">
        <v>221.02</v>
      </c>
      <c r="H101" s="10">
        <v>286.86</v>
      </c>
      <c r="I101" s="10">
        <v>357.41</v>
      </c>
      <c r="J101" s="10">
        <v>430.34</v>
      </c>
      <c r="K101" s="10">
        <v>510.01</v>
      </c>
      <c r="L101" s="10">
        <v>594.33000000000004</v>
      </c>
      <c r="M101" s="10">
        <v>684.05</v>
      </c>
      <c r="N101" s="10">
        <v>779.69</v>
      </c>
      <c r="O101" s="10">
        <v>881.5</v>
      </c>
      <c r="P101" s="10">
        <v>988.86</v>
      </c>
      <c r="Q101" s="10">
        <v>1102.3599999999999</v>
      </c>
      <c r="R101" s="10">
        <v>1223.32</v>
      </c>
      <c r="S101" s="10">
        <v>1352.03</v>
      </c>
      <c r="T101" s="10">
        <v>1488.15</v>
      </c>
      <c r="U101" s="10">
        <v>1631.81</v>
      </c>
      <c r="V101" s="10">
        <v>1783.67</v>
      </c>
      <c r="W101" s="10">
        <v>1021.05</v>
      </c>
      <c r="X101" s="10">
        <v>1259.92</v>
      </c>
      <c r="Y101" s="10">
        <v>1345.61</v>
      </c>
      <c r="Z101" s="10">
        <v>1401.96</v>
      </c>
      <c r="AA101" s="10">
        <v>1420.69</v>
      </c>
      <c r="AB101" s="11">
        <v>1457.98</v>
      </c>
      <c r="AC101" s="11">
        <v>1470.57</v>
      </c>
      <c r="AD101" s="11">
        <v>1499.84</v>
      </c>
      <c r="AE101" s="11">
        <v>1529.45</v>
      </c>
      <c r="AF101" s="11">
        <v>1613.06</v>
      </c>
      <c r="AG101" s="11">
        <v>1703</v>
      </c>
      <c r="AH101" s="11">
        <v>1726.97</v>
      </c>
      <c r="AI101" s="11">
        <v>1777.87</v>
      </c>
      <c r="AJ101" s="11">
        <v>1880.88</v>
      </c>
      <c r="AK101" s="11">
        <v>2005.12</v>
      </c>
      <c r="AL101" s="11">
        <v>2017.03</v>
      </c>
      <c r="AM101" s="11">
        <v>1993.81</v>
      </c>
      <c r="AN101" s="11">
        <v>2013.77</v>
      </c>
      <c r="AO101" s="11">
        <v>2092.9499999999998</v>
      </c>
      <c r="AP101" s="11">
        <v>2120.4</v>
      </c>
      <c r="AQ101" s="11">
        <v>2143.9499999999998</v>
      </c>
      <c r="AR101" s="11">
        <v>2217.98</v>
      </c>
      <c r="AS101" s="11">
        <v>2237.12</v>
      </c>
      <c r="AT101" s="11">
        <v>2253.11</v>
      </c>
      <c r="AU101" s="11">
        <v>2287.66</v>
      </c>
      <c r="AV101" s="11">
        <v>2268.71</v>
      </c>
      <c r="AW101" s="11">
        <v>2288.25</v>
      </c>
      <c r="AX101" s="11">
        <v>2319.44</v>
      </c>
      <c r="AY101" s="11">
        <v>2339.6</v>
      </c>
      <c r="AZ101" s="11">
        <v>2372.64</v>
      </c>
    </row>
    <row r="102" spans="1:52">
      <c r="A102" s="57" t="s">
        <v>125</v>
      </c>
      <c r="B102" s="10" t="s">
        <v>28</v>
      </c>
      <c r="C102" s="10">
        <v>0</v>
      </c>
      <c r="D102" s="10">
        <v>47.63</v>
      </c>
      <c r="E102" s="10">
        <v>97.82</v>
      </c>
      <c r="F102" s="10">
        <v>151.05000000000001</v>
      </c>
      <c r="G102" s="10">
        <v>207.01</v>
      </c>
      <c r="H102" s="10">
        <v>267.23</v>
      </c>
      <c r="I102" s="10">
        <v>331.57</v>
      </c>
      <c r="J102" s="10">
        <v>397.87</v>
      </c>
      <c r="K102" s="10">
        <v>470.14</v>
      </c>
      <c r="L102" s="10">
        <v>546.41</v>
      </c>
      <c r="M102" s="10">
        <v>627.35</v>
      </c>
      <c r="N102" s="10">
        <v>713.4</v>
      </c>
      <c r="O102" s="10">
        <v>804.77</v>
      </c>
      <c r="P102" s="10">
        <v>900.84</v>
      </c>
      <c r="Q102" s="10">
        <v>1002.14</v>
      </c>
      <c r="R102" s="10">
        <v>1109.83</v>
      </c>
      <c r="S102" s="10">
        <v>1224.1099999999999</v>
      </c>
      <c r="T102" s="10">
        <v>1344.66</v>
      </c>
      <c r="U102" s="10">
        <v>1471.54</v>
      </c>
      <c r="V102" s="10">
        <v>1605.31</v>
      </c>
      <c r="W102" s="10">
        <v>988.72</v>
      </c>
      <c r="X102" s="10">
        <v>1026.8699999999999</v>
      </c>
      <c r="Y102" s="10">
        <v>1139.1300000000001</v>
      </c>
      <c r="Z102" s="10">
        <v>1240.23</v>
      </c>
      <c r="AA102" s="10">
        <v>1289.1400000000001</v>
      </c>
      <c r="AB102" s="11">
        <v>1356.9</v>
      </c>
      <c r="AC102" s="11">
        <v>1358.87</v>
      </c>
      <c r="AD102" s="11">
        <v>1492.4</v>
      </c>
      <c r="AE102" s="11">
        <v>1602.09</v>
      </c>
      <c r="AF102" s="11">
        <v>1667.9</v>
      </c>
      <c r="AG102" s="11">
        <v>1799.2</v>
      </c>
      <c r="AH102" s="11">
        <v>1893.3</v>
      </c>
      <c r="AI102" s="11">
        <v>1923</v>
      </c>
      <c r="AJ102" s="11">
        <v>2111.9</v>
      </c>
      <c r="AK102" s="11">
        <v>2237.6799999999998</v>
      </c>
      <c r="AL102" s="11">
        <v>2294.5</v>
      </c>
      <c r="AM102" s="11">
        <v>2280.62</v>
      </c>
      <c r="AN102" s="11">
        <v>2319.09</v>
      </c>
      <c r="AO102" s="11">
        <v>2433.7399999999998</v>
      </c>
      <c r="AP102" s="11">
        <v>2474.6</v>
      </c>
      <c r="AQ102" s="11">
        <v>2519.0300000000002</v>
      </c>
      <c r="AR102" s="11">
        <v>2612.4699999999998</v>
      </c>
      <c r="AS102" s="11">
        <v>2648.76</v>
      </c>
      <c r="AT102" s="11">
        <v>2693.63</v>
      </c>
      <c r="AU102" s="11">
        <v>2761.19</v>
      </c>
      <c r="AV102" s="11">
        <v>2767.08</v>
      </c>
      <c r="AW102" s="11">
        <v>2809.58</v>
      </c>
      <c r="AX102" s="11">
        <v>2868.91</v>
      </c>
      <c r="AY102" s="11">
        <v>2917.64</v>
      </c>
      <c r="AZ102" s="11">
        <v>3041.54</v>
      </c>
    </row>
    <row r="103" spans="1:52" s="47" customFormat="1">
      <c r="A103" s="57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</row>
    <row r="104" spans="1:52" s="47" customFormat="1">
      <c r="A104" s="57"/>
      <c r="B104" s="9" t="s">
        <v>102</v>
      </c>
      <c r="C104" s="23">
        <v>2013</v>
      </c>
      <c r="D104" s="23">
        <v>2014</v>
      </c>
      <c r="E104" s="23">
        <v>2015</v>
      </c>
      <c r="F104" s="23">
        <v>2016</v>
      </c>
      <c r="G104" s="23">
        <v>2017</v>
      </c>
      <c r="H104" s="23">
        <v>2018</v>
      </c>
      <c r="I104" s="23">
        <v>2019</v>
      </c>
      <c r="J104" s="23">
        <v>2020</v>
      </c>
      <c r="K104" s="23">
        <v>2021</v>
      </c>
      <c r="L104" s="23">
        <v>2022</v>
      </c>
      <c r="M104" s="23">
        <v>2023</v>
      </c>
      <c r="N104" s="23">
        <v>2024</v>
      </c>
      <c r="O104" s="23">
        <v>2025</v>
      </c>
      <c r="P104" s="23">
        <v>2026</v>
      </c>
      <c r="Q104" s="23">
        <v>2027</v>
      </c>
      <c r="R104" s="23">
        <v>2028</v>
      </c>
      <c r="S104" s="23">
        <v>2029</v>
      </c>
      <c r="T104" s="23">
        <v>2030</v>
      </c>
      <c r="U104" s="23">
        <v>2031</v>
      </c>
      <c r="V104" s="23">
        <v>2032</v>
      </c>
      <c r="W104" s="23">
        <v>2033</v>
      </c>
      <c r="X104" s="23">
        <v>2034</v>
      </c>
      <c r="Y104" s="23">
        <v>2035</v>
      </c>
      <c r="Z104" s="23">
        <v>2036</v>
      </c>
      <c r="AA104" s="23">
        <v>2037</v>
      </c>
      <c r="AB104" s="11">
        <v>2038</v>
      </c>
      <c r="AC104" s="11">
        <v>2039</v>
      </c>
      <c r="AD104" s="11">
        <v>2040</v>
      </c>
      <c r="AE104" s="11">
        <v>2041</v>
      </c>
      <c r="AF104" s="11">
        <v>2042</v>
      </c>
      <c r="AG104" s="11">
        <v>2043</v>
      </c>
      <c r="AH104" s="11">
        <v>2044</v>
      </c>
      <c r="AI104" s="11">
        <v>2045</v>
      </c>
      <c r="AJ104" s="11">
        <v>2046</v>
      </c>
      <c r="AK104" s="11">
        <v>2047</v>
      </c>
      <c r="AL104" s="11">
        <v>2048</v>
      </c>
      <c r="AM104" s="11">
        <v>2049</v>
      </c>
      <c r="AN104" s="11">
        <v>2050</v>
      </c>
      <c r="AO104" s="11">
        <v>2051</v>
      </c>
      <c r="AP104" s="11">
        <v>2052</v>
      </c>
      <c r="AQ104" s="11">
        <v>2053</v>
      </c>
      <c r="AR104" s="11">
        <v>2054</v>
      </c>
      <c r="AS104" s="11">
        <v>2055</v>
      </c>
      <c r="AT104" s="11">
        <v>2056</v>
      </c>
      <c r="AU104" s="11">
        <v>2057</v>
      </c>
      <c r="AV104" s="11">
        <v>2058</v>
      </c>
      <c r="AW104" s="11">
        <v>2059</v>
      </c>
      <c r="AX104" s="11">
        <v>2060</v>
      </c>
      <c r="AY104" s="11">
        <v>2061</v>
      </c>
      <c r="AZ104" s="11">
        <v>2062</v>
      </c>
    </row>
    <row r="105" spans="1:52">
      <c r="A105" s="57" t="s">
        <v>88</v>
      </c>
      <c r="B105" s="10" t="s">
        <v>29</v>
      </c>
      <c r="C105" s="10">
        <v>356.98</v>
      </c>
      <c r="D105" s="10">
        <v>344.48</v>
      </c>
      <c r="E105" s="10">
        <v>335.19</v>
      </c>
      <c r="F105" s="10">
        <v>373.97</v>
      </c>
      <c r="G105" s="10">
        <v>391.17</v>
      </c>
      <c r="H105" s="10">
        <v>417.81</v>
      </c>
      <c r="I105" s="10">
        <v>403.39</v>
      </c>
      <c r="J105" s="10">
        <v>401.24</v>
      </c>
      <c r="K105" s="10">
        <v>447.27</v>
      </c>
      <c r="L105" s="10">
        <v>457.47</v>
      </c>
      <c r="M105" s="10">
        <v>451.32</v>
      </c>
      <c r="N105" s="10">
        <v>441.68</v>
      </c>
      <c r="O105" s="10">
        <v>439.64</v>
      </c>
      <c r="P105" s="10">
        <v>358.89</v>
      </c>
      <c r="Q105" s="10">
        <v>342.95</v>
      </c>
      <c r="R105" s="10">
        <v>327.74</v>
      </c>
      <c r="S105" s="10">
        <v>311.89999999999998</v>
      </c>
      <c r="T105" s="10">
        <v>297.20999999999998</v>
      </c>
      <c r="U105" s="10">
        <v>319.76</v>
      </c>
      <c r="V105" s="10">
        <v>348.79</v>
      </c>
      <c r="W105" s="10">
        <v>327.38</v>
      </c>
      <c r="X105" s="10">
        <v>305.14999999999998</v>
      </c>
      <c r="Y105" s="10">
        <v>290.77</v>
      </c>
      <c r="Z105" s="10">
        <v>279.99</v>
      </c>
      <c r="AA105" s="10">
        <v>282.27999999999997</v>
      </c>
      <c r="AB105" s="11">
        <v>297.97000000000003</v>
      </c>
      <c r="AC105" s="11">
        <v>280.14</v>
      </c>
      <c r="AD105" s="11">
        <v>277.25</v>
      </c>
      <c r="AE105" s="11">
        <v>298.06</v>
      </c>
      <c r="AF105" s="11">
        <v>287.17</v>
      </c>
      <c r="AG105" s="11">
        <v>282.89</v>
      </c>
      <c r="AH105" s="11">
        <v>290.10000000000002</v>
      </c>
      <c r="AI105" s="11">
        <v>309.73</v>
      </c>
      <c r="AJ105" s="11">
        <v>300.08</v>
      </c>
      <c r="AK105" s="11">
        <v>295.27999999999997</v>
      </c>
      <c r="AL105" s="11">
        <v>284.18</v>
      </c>
      <c r="AM105" s="11">
        <v>303.95999999999998</v>
      </c>
      <c r="AN105" s="11">
        <v>309.43</v>
      </c>
      <c r="AO105" s="11">
        <v>315</v>
      </c>
      <c r="AP105" s="11">
        <v>320.67</v>
      </c>
      <c r="AQ105" s="11">
        <v>326.44</v>
      </c>
      <c r="AR105" s="11">
        <v>332.32</v>
      </c>
      <c r="AS105" s="11">
        <v>338.3</v>
      </c>
      <c r="AT105" s="11">
        <v>344.39</v>
      </c>
      <c r="AU105" s="11">
        <v>350.59</v>
      </c>
      <c r="AV105" s="11">
        <v>356.9</v>
      </c>
      <c r="AW105" s="11">
        <v>363.32</v>
      </c>
      <c r="AX105" s="11">
        <v>369.86</v>
      </c>
      <c r="AY105" s="11">
        <v>376.52</v>
      </c>
      <c r="AZ105" s="11">
        <v>383.3</v>
      </c>
    </row>
    <row r="106" spans="1:52">
      <c r="A106" s="57" t="s">
        <v>90</v>
      </c>
      <c r="B106" s="47" t="s">
        <v>29</v>
      </c>
      <c r="C106" s="47">
        <v>356.98</v>
      </c>
      <c r="D106" s="47">
        <v>344.48</v>
      </c>
      <c r="E106" s="47">
        <v>335.19</v>
      </c>
      <c r="F106" s="47">
        <v>373.96</v>
      </c>
      <c r="G106" s="47">
        <v>390.75</v>
      </c>
      <c r="H106" s="47">
        <v>416.74</v>
      </c>
      <c r="I106" s="47">
        <v>401.18</v>
      </c>
      <c r="J106" s="47">
        <v>398.9</v>
      </c>
      <c r="K106" s="47">
        <v>437.66</v>
      </c>
      <c r="L106" s="47">
        <v>449.98</v>
      </c>
      <c r="M106" s="47">
        <v>465.97</v>
      </c>
      <c r="N106" s="47">
        <v>614.21</v>
      </c>
      <c r="O106" s="47">
        <v>644.38</v>
      </c>
      <c r="P106" s="47">
        <v>586.09</v>
      </c>
      <c r="Q106" s="47">
        <v>573.49</v>
      </c>
      <c r="R106" s="47">
        <v>530.77</v>
      </c>
      <c r="S106" s="47">
        <v>513.49</v>
      </c>
      <c r="T106" s="47">
        <v>514.15</v>
      </c>
      <c r="U106" s="47">
        <v>509.18</v>
      </c>
      <c r="V106" s="47">
        <v>502.91</v>
      </c>
      <c r="W106" s="47">
        <v>498.97</v>
      </c>
      <c r="X106" s="47">
        <v>517.32000000000005</v>
      </c>
      <c r="Y106" s="47">
        <v>558.53</v>
      </c>
      <c r="Z106" s="47">
        <v>543.80999999999995</v>
      </c>
      <c r="AA106" s="47">
        <v>533.77</v>
      </c>
      <c r="AB106" s="57">
        <v>556.64</v>
      </c>
      <c r="AC106" s="57">
        <v>599.23</v>
      </c>
      <c r="AD106" s="57">
        <v>591.23</v>
      </c>
      <c r="AE106" s="57">
        <v>601.1</v>
      </c>
      <c r="AF106" s="57">
        <v>652.51</v>
      </c>
      <c r="AG106" s="57">
        <v>641.78</v>
      </c>
      <c r="AH106" s="57">
        <v>636.41999999999996</v>
      </c>
      <c r="AI106" s="57">
        <v>627.74</v>
      </c>
      <c r="AJ106" s="57">
        <v>686.34</v>
      </c>
      <c r="AK106" s="57">
        <v>682.7</v>
      </c>
      <c r="AL106" s="57">
        <v>654.27</v>
      </c>
      <c r="AM106" s="57">
        <v>699.2</v>
      </c>
      <c r="AN106" s="57">
        <v>711.79</v>
      </c>
      <c r="AO106" s="57">
        <v>724.6</v>
      </c>
      <c r="AP106" s="57">
        <v>737.64</v>
      </c>
      <c r="AQ106" s="57">
        <v>750.92</v>
      </c>
      <c r="AR106" s="57">
        <v>764.44</v>
      </c>
      <c r="AS106" s="57">
        <v>778.2</v>
      </c>
      <c r="AT106" s="57">
        <v>792.21</v>
      </c>
      <c r="AU106" s="57">
        <v>806.47</v>
      </c>
      <c r="AV106" s="57">
        <v>820.98</v>
      </c>
      <c r="AW106" s="57">
        <v>835.76</v>
      </c>
      <c r="AX106" s="57">
        <v>850.8</v>
      </c>
      <c r="AY106" s="57">
        <v>866.12</v>
      </c>
      <c r="AZ106" s="57">
        <v>881.71</v>
      </c>
    </row>
    <row r="107" spans="1:52">
      <c r="A107" s="57" t="s">
        <v>89</v>
      </c>
      <c r="B107" s="10" t="s">
        <v>29</v>
      </c>
      <c r="C107" s="10">
        <v>356.98</v>
      </c>
      <c r="D107" s="10">
        <v>344.48</v>
      </c>
      <c r="E107" s="10">
        <v>335.19</v>
      </c>
      <c r="F107" s="10">
        <v>373.97</v>
      </c>
      <c r="G107" s="10">
        <v>391.17</v>
      </c>
      <c r="H107" s="10">
        <v>417.81</v>
      </c>
      <c r="I107" s="10">
        <v>402.94</v>
      </c>
      <c r="J107" s="10">
        <v>400.51</v>
      </c>
      <c r="K107" s="10">
        <v>445.9</v>
      </c>
      <c r="L107" s="10">
        <v>456.29</v>
      </c>
      <c r="M107" s="10">
        <v>449.69</v>
      </c>
      <c r="N107" s="10">
        <v>438.06</v>
      </c>
      <c r="O107" s="10">
        <v>439.62</v>
      </c>
      <c r="P107" s="10">
        <v>363.93</v>
      </c>
      <c r="Q107" s="10">
        <v>459.66</v>
      </c>
      <c r="R107" s="10">
        <v>650.13</v>
      </c>
      <c r="S107" s="10">
        <v>696.89</v>
      </c>
      <c r="T107" s="10">
        <v>678.46</v>
      </c>
      <c r="U107" s="10">
        <v>669.99</v>
      </c>
      <c r="V107" s="10">
        <v>652.03</v>
      </c>
      <c r="W107" s="10">
        <v>626.35</v>
      </c>
      <c r="X107" s="10">
        <v>610.99</v>
      </c>
      <c r="Y107" s="10">
        <v>606.54</v>
      </c>
      <c r="Z107" s="10">
        <v>602.9</v>
      </c>
      <c r="AA107" s="10">
        <v>603.11</v>
      </c>
      <c r="AB107" s="11">
        <v>596.13</v>
      </c>
      <c r="AC107" s="11">
        <v>591.72</v>
      </c>
      <c r="AD107" s="11">
        <v>585.09</v>
      </c>
      <c r="AE107" s="11">
        <v>580.37</v>
      </c>
      <c r="AF107" s="11">
        <v>568.6</v>
      </c>
      <c r="AG107" s="11">
        <v>557.01</v>
      </c>
      <c r="AH107" s="11">
        <v>554.16999999999996</v>
      </c>
      <c r="AI107" s="11">
        <v>546.01</v>
      </c>
      <c r="AJ107" s="11">
        <v>541.12</v>
      </c>
      <c r="AK107" s="11">
        <v>534.03</v>
      </c>
      <c r="AL107" s="11">
        <v>525.24</v>
      </c>
      <c r="AM107" s="11">
        <v>553</v>
      </c>
      <c r="AN107" s="11">
        <v>562.95000000000005</v>
      </c>
      <c r="AO107" s="11">
        <v>573.09</v>
      </c>
      <c r="AP107" s="11">
        <v>583.4</v>
      </c>
      <c r="AQ107" s="11">
        <v>593.9</v>
      </c>
      <c r="AR107" s="11">
        <v>604.59</v>
      </c>
      <c r="AS107" s="11">
        <v>615.48</v>
      </c>
      <c r="AT107" s="11">
        <v>626.55999999999995</v>
      </c>
      <c r="AU107" s="11">
        <v>637.83000000000004</v>
      </c>
      <c r="AV107" s="11">
        <v>649.30999999999995</v>
      </c>
      <c r="AW107" s="11">
        <v>661</v>
      </c>
      <c r="AX107" s="11">
        <v>672.9</v>
      </c>
      <c r="AY107" s="11">
        <v>685.01</v>
      </c>
      <c r="AZ107" s="11">
        <v>697.34</v>
      </c>
    </row>
    <row r="108" spans="1:52">
      <c r="A108" s="57" t="s">
        <v>91</v>
      </c>
      <c r="B108" s="10" t="s">
        <v>29</v>
      </c>
      <c r="C108" s="10">
        <v>356.98</v>
      </c>
      <c r="D108" s="10">
        <v>344.48</v>
      </c>
      <c r="E108" s="10">
        <v>334.45</v>
      </c>
      <c r="F108" s="10">
        <v>372.05</v>
      </c>
      <c r="G108" s="10">
        <v>389.18</v>
      </c>
      <c r="H108" s="10">
        <v>412.31</v>
      </c>
      <c r="I108" s="10">
        <v>397.81</v>
      </c>
      <c r="J108" s="10">
        <v>431.4</v>
      </c>
      <c r="K108" s="10">
        <v>677.17</v>
      </c>
      <c r="L108" s="10">
        <v>764.88</v>
      </c>
      <c r="M108" s="10">
        <v>769.47</v>
      </c>
      <c r="N108" s="10">
        <v>774.76</v>
      </c>
      <c r="O108" s="10">
        <v>780.8</v>
      </c>
      <c r="P108" s="10">
        <v>658.35</v>
      </c>
      <c r="Q108" s="10">
        <v>640.62</v>
      </c>
      <c r="R108" s="10">
        <v>609.25</v>
      </c>
      <c r="S108" s="10">
        <v>598.19000000000005</v>
      </c>
      <c r="T108" s="10">
        <v>596.52</v>
      </c>
      <c r="U108" s="10">
        <v>605.88</v>
      </c>
      <c r="V108" s="10">
        <v>635.99</v>
      </c>
      <c r="W108" s="10">
        <v>684.39</v>
      </c>
      <c r="X108" s="10">
        <v>679.78</v>
      </c>
      <c r="Y108" s="10">
        <v>676.05</v>
      </c>
      <c r="Z108" s="10">
        <v>594.11</v>
      </c>
      <c r="AA108" s="10">
        <v>566.58000000000004</v>
      </c>
      <c r="AB108" s="11">
        <v>591.1</v>
      </c>
      <c r="AC108" s="11">
        <v>642.05999999999995</v>
      </c>
      <c r="AD108" s="11">
        <v>634.35</v>
      </c>
      <c r="AE108" s="11">
        <v>640.26</v>
      </c>
      <c r="AF108" s="11">
        <v>701.63</v>
      </c>
      <c r="AG108" s="11">
        <v>691.14</v>
      </c>
      <c r="AH108" s="11">
        <v>686.27</v>
      </c>
      <c r="AI108" s="11">
        <v>671.64</v>
      </c>
      <c r="AJ108" s="11">
        <v>725.83</v>
      </c>
      <c r="AK108" s="11">
        <v>748.42</v>
      </c>
      <c r="AL108" s="11">
        <v>707.92</v>
      </c>
      <c r="AM108" s="11">
        <v>754</v>
      </c>
      <c r="AN108" s="11">
        <v>767.57</v>
      </c>
      <c r="AO108" s="11">
        <v>781.39</v>
      </c>
      <c r="AP108" s="11">
        <v>795.45</v>
      </c>
      <c r="AQ108" s="11">
        <v>809.77</v>
      </c>
      <c r="AR108" s="11">
        <v>824.35</v>
      </c>
      <c r="AS108" s="11">
        <v>839.19</v>
      </c>
      <c r="AT108" s="11">
        <v>854.29</v>
      </c>
      <c r="AU108" s="11">
        <v>869.67</v>
      </c>
      <c r="AV108" s="11">
        <v>885.32</v>
      </c>
      <c r="AW108" s="11">
        <v>901.26</v>
      </c>
      <c r="AX108" s="11">
        <v>917.48</v>
      </c>
      <c r="AY108" s="11">
        <v>934</v>
      </c>
      <c r="AZ108" s="11">
        <v>950.81</v>
      </c>
    </row>
    <row r="109" spans="1:52">
      <c r="A109" s="57" t="s">
        <v>122</v>
      </c>
      <c r="B109" s="10" t="s">
        <v>29</v>
      </c>
      <c r="C109" s="10">
        <v>356.98</v>
      </c>
      <c r="D109" s="10">
        <v>344.48</v>
      </c>
      <c r="E109" s="10">
        <v>334.45</v>
      </c>
      <c r="F109" s="10">
        <v>372.05</v>
      </c>
      <c r="G109" s="10">
        <v>389.18</v>
      </c>
      <c r="H109" s="10">
        <v>411.88</v>
      </c>
      <c r="I109" s="10">
        <v>397.22</v>
      </c>
      <c r="J109" s="10">
        <v>430.42</v>
      </c>
      <c r="K109" s="10">
        <v>675.46</v>
      </c>
      <c r="L109" s="10">
        <v>762.07</v>
      </c>
      <c r="M109" s="10">
        <v>761.94</v>
      </c>
      <c r="N109" s="10">
        <v>756.86</v>
      </c>
      <c r="O109" s="10">
        <v>756.54</v>
      </c>
      <c r="P109" s="10">
        <v>777.83</v>
      </c>
      <c r="Q109" s="10">
        <v>989.3</v>
      </c>
      <c r="R109" s="10">
        <v>1003.45</v>
      </c>
      <c r="S109" s="10">
        <v>1003.33</v>
      </c>
      <c r="T109" s="10">
        <v>995.9</v>
      </c>
      <c r="U109" s="10">
        <v>1001.32</v>
      </c>
      <c r="V109" s="10">
        <v>1000.61</v>
      </c>
      <c r="W109" s="10">
        <v>994.03</v>
      </c>
      <c r="X109" s="10">
        <v>980.38</v>
      </c>
      <c r="Y109" s="10">
        <v>966.99</v>
      </c>
      <c r="Z109" s="10">
        <v>928.61</v>
      </c>
      <c r="AA109" s="10">
        <v>903.78</v>
      </c>
      <c r="AB109" s="11">
        <v>882.29</v>
      </c>
      <c r="AC109" s="11">
        <v>857.48</v>
      </c>
      <c r="AD109" s="11">
        <v>859.79</v>
      </c>
      <c r="AE109" s="11">
        <v>848.41</v>
      </c>
      <c r="AF109" s="11">
        <v>841.91</v>
      </c>
      <c r="AG109" s="11">
        <v>839.07</v>
      </c>
      <c r="AH109" s="11">
        <v>833.07</v>
      </c>
      <c r="AI109" s="11">
        <v>827.98</v>
      </c>
      <c r="AJ109" s="11">
        <v>817.56</v>
      </c>
      <c r="AK109" s="11">
        <v>817.17</v>
      </c>
      <c r="AL109" s="11">
        <v>806.11</v>
      </c>
      <c r="AM109" s="11">
        <v>843.33</v>
      </c>
      <c r="AN109" s="11">
        <v>858.51</v>
      </c>
      <c r="AO109" s="11">
        <v>873.96</v>
      </c>
      <c r="AP109" s="11">
        <v>889.69</v>
      </c>
      <c r="AQ109" s="11">
        <v>905.7</v>
      </c>
      <c r="AR109" s="11">
        <v>922.01</v>
      </c>
      <c r="AS109" s="11">
        <v>938.6</v>
      </c>
      <c r="AT109" s="11">
        <v>955.5</v>
      </c>
      <c r="AU109" s="11">
        <v>972.7</v>
      </c>
      <c r="AV109" s="11">
        <v>990.21</v>
      </c>
      <c r="AW109" s="11">
        <v>1008.03</v>
      </c>
      <c r="AX109" s="11">
        <v>1026.17</v>
      </c>
      <c r="AY109" s="11">
        <v>1044.6500000000001</v>
      </c>
      <c r="AZ109" s="11">
        <v>1063.45</v>
      </c>
    </row>
    <row r="110" spans="1:52">
      <c r="A110" s="57" t="s">
        <v>123</v>
      </c>
      <c r="B110" s="10" t="s">
        <v>29</v>
      </c>
      <c r="C110" s="10">
        <v>356.98</v>
      </c>
      <c r="D110" s="10">
        <v>344.48</v>
      </c>
      <c r="E110" s="10">
        <v>333.46</v>
      </c>
      <c r="F110" s="10">
        <v>370.04</v>
      </c>
      <c r="G110" s="10">
        <v>387.95</v>
      </c>
      <c r="H110" s="10">
        <v>411.63</v>
      </c>
      <c r="I110" s="10">
        <v>402.38</v>
      </c>
      <c r="J110" s="10">
        <v>439.23</v>
      </c>
      <c r="K110" s="10">
        <v>713.32</v>
      </c>
      <c r="L110" s="10">
        <v>817.35</v>
      </c>
      <c r="M110" s="10">
        <v>828.98</v>
      </c>
      <c r="N110" s="10">
        <v>807.96</v>
      </c>
      <c r="O110" s="10">
        <v>795.11</v>
      </c>
      <c r="P110" s="10">
        <v>833.54</v>
      </c>
      <c r="Q110" s="10">
        <v>1098.69</v>
      </c>
      <c r="R110" s="10">
        <v>1165.24</v>
      </c>
      <c r="S110" s="10">
        <v>1173.6099999999999</v>
      </c>
      <c r="T110" s="10">
        <v>1167.99</v>
      </c>
      <c r="U110" s="10">
        <v>1176.1400000000001</v>
      </c>
      <c r="V110" s="10">
        <v>1180.5899999999999</v>
      </c>
      <c r="W110" s="10">
        <v>1175.94</v>
      </c>
      <c r="X110" s="10">
        <v>1163.22</v>
      </c>
      <c r="Y110" s="10">
        <v>1151.69</v>
      </c>
      <c r="Z110" s="10">
        <v>1114.22</v>
      </c>
      <c r="AA110" s="10">
        <v>1031.99</v>
      </c>
      <c r="AB110" s="11">
        <v>1001.84</v>
      </c>
      <c r="AC110" s="11">
        <v>981.27</v>
      </c>
      <c r="AD110" s="11">
        <v>962.38</v>
      </c>
      <c r="AE110" s="11">
        <v>974.24</v>
      </c>
      <c r="AF110" s="11">
        <v>961.08</v>
      </c>
      <c r="AG110" s="11">
        <v>954.41</v>
      </c>
      <c r="AH110" s="11">
        <v>953.73</v>
      </c>
      <c r="AI110" s="11">
        <v>964.42</v>
      </c>
      <c r="AJ110" s="11">
        <v>938.89</v>
      </c>
      <c r="AK110" s="11">
        <v>935.37</v>
      </c>
      <c r="AL110" s="11">
        <v>927.66</v>
      </c>
      <c r="AM110" s="11">
        <v>968.07</v>
      </c>
      <c r="AN110" s="11">
        <v>985.5</v>
      </c>
      <c r="AO110" s="11">
        <v>1003.24</v>
      </c>
      <c r="AP110" s="11">
        <v>1021.3</v>
      </c>
      <c r="AQ110" s="11">
        <v>1039.68</v>
      </c>
      <c r="AR110" s="11">
        <v>1058.3900000000001</v>
      </c>
      <c r="AS110" s="11">
        <v>1077.44</v>
      </c>
      <c r="AT110" s="11">
        <v>1096.8399999999999</v>
      </c>
      <c r="AU110" s="11">
        <v>1116.58</v>
      </c>
      <c r="AV110" s="11">
        <v>1136.68</v>
      </c>
      <c r="AW110" s="11">
        <v>1157.1400000000001</v>
      </c>
      <c r="AX110" s="11">
        <v>1177.97</v>
      </c>
      <c r="AY110" s="11">
        <v>1199.17</v>
      </c>
      <c r="AZ110" s="11">
        <v>1220.76</v>
      </c>
    </row>
    <row r="111" spans="1:52">
      <c r="A111" s="57" t="s">
        <v>124</v>
      </c>
      <c r="B111" s="10" t="s">
        <v>29</v>
      </c>
      <c r="C111" s="10">
        <v>356.98</v>
      </c>
      <c r="D111" s="10">
        <v>344.48</v>
      </c>
      <c r="E111" s="10">
        <v>334.45</v>
      </c>
      <c r="F111" s="10">
        <v>372.05</v>
      </c>
      <c r="G111" s="10">
        <v>389.18</v>
      </c>
      <c r="H111" s="10">
        <v>412.31</v>
      </c>
      <c r="I111" s="10">
        <v>401.76</v>
      </c>
      <c r="J111" s="10">
        <v>438.67</v>
      </c>
      <c r="K111" s="10">
        <v>718.7</v>
      </c>
      <c r="L111" s="10">
        <v>823.66</v>
      </c>
      <c r="M111" s="10">
        <v>836.54</v>
      </c>
      <c r="N111" s="10">
        <v>811.34</v>
      </c>
      <c r="O111" s="10">
        <v>802.42</v>
      </c>
      <c r="P111" s="10">
        <v>723.67</v>
      </c>
      <c r="Q111" s="10">
        <v>712.63</v>
      </c>
      <c r="R111" s="10">
        <v>667.36</v>
      </c>
      <c r="S111" s="10">
        <v>651.37</v>
      </c>
      <c r="T111" s="10">
        <v>642.27</v>
      </c>
      <c r="U111" s="10">
        <v>648.41999999999996</v>
      </c>
      <c r="V111" s="10">
        <v>769.99</v>
      </c>
      <c r="W111" s="10">
        <v>1033.25</v>
      </c>
      <c r="X111" s="10">
        <v>1133.3699999999999</v>
      </c>
      <c r="Y111" s="10">
        <v>1121.51</v>
      </c>
      <c r="Z111" s="10">
        <v>1039.21</v>
      </c>
      <c r="AA111" s="10">
        <v>1014.97</v>
      </c>
      <c r="AB111" s="11">
        <v>999.23</v>
      </c>
      <c r="AC111" s="11">
        <v>979.48</v>
      </c>
      <c r="AD111" s="11">
        <v>961.88</v>
      </c>
      <c r="AE111" s="11">
        <v>973.34</v>
      </c>
      <c r="AF111" s="11">
        <v>960.43</v>
      </c>
      <c r="AG111" s="11">
        <v>954.02</v>
      </c>
      <c r="AH111" s="11">
        <v>952.95</v>
      </c>
      <c r="AI111" s="11">
        <v>963.9</v>
      </c>
      <c r="AJ111" s="11">
        <v>938.54</v>
      </c>
      <c r="AK111" s="11">
        <v>934.77</v>
      </c>
      <c r="AL111" s="11">
        <v>927.09</v>
      </c>
      <c r="AM111" s="11">
        <v>967.55</v>
      </c>
      <c r="AN111" s="11">
        <v>984.96</v>
      </c>
      <c r="AO111" s="11">
        <v>1002.69</v>
      </c>
      <c r="AP111" s="11">
        <v>1020.74</v>
      </c>
      <c r="AQ111" s="11">
        <v>1039.1099999999999</v>
      </c>
      <c r="AR111" s="11">
        <v>1057.82</v>
      </c>
      <c r="AS111" s="11">
        <v>1076.8599999999999</v>
      </c>
      <c r="AT111" s="11">
        <v>1096.24</v>
      </c>
      <c r="AU111" s="11">
        <v>1115.97</v>
      </c>
      <c r="AV111" s="11">
        <v>1136.06</v>
      </c>
      <c r="AW111" s="11">
        <v>1156.51</v>
      </c>
      <c r="AX111" s="11">
        <v>1177.33</v>
      </c>
      <c r="AY111" s="11">
        <v>1198.52</v>
      </c>
      <c r="AZ111" s="11">
        <v>1220.0899999999999</v>
      </c>
    </row>
    <row r="112" spans="1:52">
      <c r="A112" s="57" t="s">
        <v>125</v>
      </c>
      <c r="B112" s="10" t="s">
        <v>29</v>
      </c>
      <c r="C112" s="10">
        <v>356.98</v>
      </c>
      <c r="D112" s="10">
        <v>344.48</v>
      </c>
      <c r="E112" s="10">
        <v>334.45</v>
      </c>
      <c r="F112" s="10">
        <v>372.05</v>
      </c>
      <c r="G112" s="10">
        <v>389.18</v>
      </c>
      <c r="H112" s="10">
        <v>412.31</v>
      </c>
      <c r="I112" s="10">
        <v>401.76</v>
      </c>
      <c r="J112" s="10">
        <v>438.67</v>
      </c>
      <c r="K112" s="10">
        <v>718.7</v>
      </c>
      <c r="L112" s="10">
        <v>823.66</v>
      </c>
      <c r="M112" s="10">
        <v>836.47</v>
      </c>
      <c r="N112" s="10">
        <v>811.97</v>
      </c>
      <c r="O112" s="10">
        <v>803.48</v>
      </c>
      <c r="P112" s="10">
        <v>726.37</v>
      </c>
      <c r="Q112" s="10">
        <v>717.97</v>
      </c>
      <c r="R112" s="10">
        <v>674.21</v>
      </c>
      <c r="S112" s="10">
        <v>661.77</v>
      </c>
      <c r="T112" s="10">
        <v>650.86</v>
      </c>
      <c r="U112" s="10">
        <v>665.78</v>
      </c>
      <c r="V112" s="10">
        <v>662.17</v>
      </c>
      <c r="W112" s="10">
        <v>659.68</v>
      </c>
      <c r="X112" s="10">
        <v>651.51</v>
      </c>
      <c r="Y112" s="10">
        <v>663.55</v>
      </c>
      <c r="Z112" s="10">
        <v>566.01</v>
      </c>
      <c r="AA112" s="10">
        <v>537.84</v>
      </c>
      <c r="AB112" s="11">
        <v>525.08000000000004</v>
      </c>
      <c r="AC112" s="11">
        <v>546.23</v>
      </c>
      <c r="AD112" s="11">
        <v>630.29999999999995</v>
      </c>
      <c r="AE112" s="11">
        <v>605.09</v>
      </c>
      <c r="AF112" s="11">
        <v>587.89</v>
      </c>
      <c r="AG112" s="11">
        <v>572.16</v>
      </c>
      <c r="AH112" s="11">
        <v>574.09</v>
      </c>
      <c r="AI112" s="11">
        <v>581.88</v>
      </c>
      <c r="AJ112" s="11">
        <v>678.49</v>
      </c>
      <c r="AK112" s="11">
        <v>665.1</v>
      </c>
      <c r="AL112" s="11">
        <v>637.36</v>
      </c>
      <c r="AM112" s="11">
        <v>684.63</v>
      </c>
      <c r="AN112" s="11">
        <v>696.95</v>
      </c>
      <c r="AO112" s="11">
        <v>709.5</v>
      </c>
      <c r="AP112" s="11">
        <v>722.27</v>
      </c>
      <c r="AQ112" s="11">
        <v>735.27</v>
      </c>
      <c r="AR112" s="11">
        <v>748.5</v>
      </c>
      <c r="AS112" s="11">
        <v>761.98</v>
      </c>
      <c r="AT112" s="11">
        <v>775.69</v>
      </c>
      <c r="AU112" s="11">
        <v>789.65</v>
      </c>
      <c r="AV112" s="11">
        <v>803.87</v>
      </c>
      <c r="AW112" s="11">
        <v>818.34</v>
      </c>
      <c r="AX112" s="11">
        <v>833.07</v>
      </c>
      <c r="AY112" s="11">
        <v>848.06</v>
      </c>
      <c r="AZ112" s="11">
        <v>863.33</v>
      </c>
    </row>
    <row r="113" spans="1:52" s="47" customFormat="1">
      <c r="A113" s="57"/>
    </row>
    <row r="114" spans="1:52" s="47" customFormat="1">
      <c r="A114" s="57"/>
      <c r="B114" s="9" t="s">
        <v>102</v>
      </c>
      <c r="C114" s="23">
        <v>2013</v>
      </c>
      <c r="D114" s="23">
        <v>2014</v>
      </c>
      <c r="E114" s="23">
        <v>2015</v>
      </c>
      <c r="F114" s="23">
        <v>2016</v>
      </c>
      <c r="G114" s="23">
        <v>2017</v>
      </c>
      <c r="H114" s="23">
        <v>2018</v>
      </c>
      <c r="I114" s="23">
        <v>2019</v>
      </c>
      <c r="J114" s="23">
        <v>2020</v>
      </c>
      <c r="K114" s="23">
        <v>2021</v>
      </c>
      <c r="L114" s="23">
        <v>2022</v>
      </c>
      <c r="M114" s="23">
        <v>2023</v>
      </c>
      <c r="N114" s="23">
        <v>2024</v>
      </c>
      <c r="O114" s="23">
        <v>2025</v>
      </c>
      <c r="P114" s="23">
        <v>2026</v>
      </c>
      <c r="Q114" s="23">
        <v>2027</v>
      </c>
      <c r="R114" s="23">
        <v>2028</v>
      </c>
      <c r="S114" s="23">
        <v>2029</v>
      </c>
      <c r="T114" s="23">
        <v>2030</v>
      </c>
      <c r="U114" s="23">
        <v>2031</v>
      </c>
      <c r="V114" s="23">
        <v>2032</v>
      </c>
      <c r="W114" s="23">
        <v>2033</v>
      </c>
      <c r="X114" s="23">
        <v>2034</v>
      </c>
      <c r="Y114" s="23">
        <v>2035</v>
      </c>
      <c r="Z114" s="23">
        <v>2036</v>
      </c>
      <c r="AA114" s="23">
        <v>2037</v>
      </c>
      <c r="AB114" s="11">
        <v>2038</v>
      </c>
      <c r="AC114" s="11">
        <v>2039</v>
      </c>
      <c r="AD114" s="11">
        <v>2040</v>
      </c>
      <c r="AE114" s="11">
        <v>2041</v>
      </c>
      <c r="AF114" s="11">
        <v>2042</v>
      </c>
      <c r="AG114" s="11">
        <v>2043</v>
      </c>
      <c r="AH114" s="11">
        <v>2044</v>
      </c>
      <c r="AI114" s="11">
        <v>2045</v>
      </c>
      <c r="AJ114" s="11">
        <v>2046</v>
      </c>
      <c r="AK114" s="11">
        <v>2047</v>
      </c>
      <c r="AL114" s="11">
        <v>2048</v>
      </c>
      <c r="AM114" s="11">
        <v>2049</v>
      </c>
      <c r="AN114" s="11">
        <v>2050</v>
      </c>
      <c r="AO114" s="11">
        <v>2051</v>
      </c>
      <c r="AP114" s="11">
        <v>2052</v>
      </c>
      <c r="AQ114" s="11">
        <v>2053</v>
      </c>
      <c r="AR114" s="11">
        <v>2054</v>
      </c>
      <c r="AS114" s="11">
        <v>2055</v>
      </c>
      <c r="AT114" s="11">
        <v>2056</v>
      </c>
      <c r="AU114" s="11">
        <v>2057</v>
      </c>
      <c r="AV114" s="11">
        <v>2058</v>
      </c>
      <c r="AW114" s="11">
        <v>2059</v>
      </c>
      <c r="AX114" s="11">
        <v>2060</v>
      </c>
      <c r="AY114" s="11">
        <v>2061</v>
      </c>
      <c r="AZ114" s="11">
        <v>2062</v>
      </c>
    </row>
    <row r="115" spans="1:52">
      <c r="A115" s="57" t="s">
        <v>88</v>
      </c>
      <c r="B115" s="10" t="s">
        <v>30</v>
      </c>
      <c r="C115" s="10">
        <v>14</v>
      </c>
      <c r="D115" s="10">
        <v>15</v>
      </c>
      <c r="E115" s="10">
        <v>15</v>
      </c>
      <c r="F115" s="10">
        <v>15</v>
      </c>
      <c r="G115" s="10">
        <v>15</v>
      </c>
      <c r="H115" s="10">
        <v>16</v>
      </c>
      <c r="I115" s="10">
        <v>16</v>
      </c>
      <c r="J115" s="10">
        <v>16</v>
      </c>
      <c r="K115" s="10">
        <v>17</v>
      </c>
      <c r="L115" s="10">
        <v>17</v>
      </c>
      <c r="M115" s="10">
        <v>17</v>
      </c>
      <c r="N115" s="10">
        <v>18</v>
      </c>
      <c r="O115" s="10">
        <v>18</v>
      </c>
      <c r="P115" s="10">
        <v>18</v>
      </c>
      <c r="Q115" s="10">
        <v>19</v>
      </c>
      <c r="R115" s="10">
        <v>19</v>
      </c>
      <c r="S115" s="10">
        <v>19</v>
      </c>
      <c r="T115" s="10">
        <v>20</v>
      </c>
      <c r="U115" s="10">
        <v>20</v>
      </c>
      <c r="V115" s="10">
        <v>21</v>
      </c>
      <c r="W115" s="10">
        <v>21</v>
      </c>
      <c r="X115" s="10">
        <v>21</v>
      </c>
      <c r="Y115" s="10">
        <v>22</v>
      </c>
      <c r="Z115" s="10">
        <v>22</v>
      </c>
      <c r="AA115" s="10">
        <v>23</v>
      </c>
      <c r="AB115" s="11">
        <v>23</v>
      </c>
      <c r="AC115" s="11">
        <v>24</v>
      </c>
      <c r="AD115" s="11">
        <v>24</v>
      </c>
      <c r="AE115" s="11">
        <v>24</v>
      </c>
      <c r="AF115" s="11">
        <v>25</v>
      </c>
      <c r="AG115" s="11">
        <v>25</v>
      </c>
      <c r="AH115" s="11">
        <v>26</v>
      </c>
      <c r="AI115" s="11">
        <v>26</v>
      </c>
      <c r="AJ115" s="11">
        <v>27</v>
      </c>
      <c r="AK115" s="11">
        <v>27</v>
      </c>
      <c r="AL115" s="11">
        <v>28</v>
      </c>
      <c r="AM115" s="11">
        <v>29</v>
      </c>
      <c r="AN115" s="11">
        <v>29</v>
      </c>
      <c r="AO115" s="11">
        <v>30</v>
      </c>
      <c r="AP115" s="11">
        <v>30</v>
      </c>
      <c r="AQ115" s="11">
        <v>31</v>
      </c>
      <c r="AR115" s="11">
        <v>31</v>
      </c>
      <c r="AS115" s="11">
        <v>32</v>
      </c>
      <c r="AT115" s="11">
        <v>33</v>
      </c>
      <c r="AU115" s="11">
        <v>33</v>
      </c>
      <c r="AV115" s="11">
        <v>34</v>
      </c>
      <c r="AW115" s="11">
        <v>35</v>
      </c>
      <c r="AX115" s="11">
        <v>35</v>
      </c>
      <c r="AY115" s="11">
        <v>36</v>
      </c>
      <c r="AZ115" s="11">
        <v>37</v>
      </c>
    </row>
    <row r="116" spans="1:52" s="47" customFormat="1">
      <c r="A116" s="57" t="s">
        <v>90</v>
      </c>
      <c r="B116" s="47" t="s">
        <v>30</v>
      </c>
      <c r="C116" s="47">
        <v>14</v>
      </c>
      <c r="D116" s="47">
        <v>15</v>
      </c>
      <c r="E116" s="47">
        <v>15</v>
      </c>
      <c r="F116" s="47">
        <v>15</v>
      </c>
      <c r="G116" s="47">
        <v>15</v>
      </c>
      <c r="H116" s="47">
        <v>16</v>
      </c>
      <c r="I116" s="47">
        <v>16</v>
      </c>
      <c r="J116" s="47">
        <v>16</v>
      </c>
      <c r="K116" s="47">
        <v>17</v>
      </c>
      <c r="L116" s="47">
        <v>17</v>
      </c>
      <c r="M116" s="47">
        <v>17</v>
      </c>
      <c r="N116" s="47">
        <v>18</v>
      </c>
      <c r="O116" s="47">
        <v>18</v>
      </c>
      <c r="P116" s="47">
        <v>18</v>
      </c>
      <c r="Q116" s="47">
        <v>19</v>
      </c>
      <c r="R116" s="47">
        <v>19</v>
      </c>
      <c r="S116" s="47">
        <v>19</v>
      </c>
      <c r="T116" s="47">
        <v>20</v>
      </c>
      <c r="U116" s="47">
        <v>20</v>
      </c>
      <c r="V116" s="47">
        <v>21</v>
      </c>
      <c r="W116" s="47">
        <v>21</v>
      </c>
      <c r="X116" s="47">
        <v>21</v>
      </c>
      <c r="Y116" s="47">
        <v>22</v>
      </c>
      <c r="Z116" s="47">
        <v>22</v>
      </c>
      <c r="AA116" s="47">
        <v>23</v>
      </c>
      <c r="AB116" s="57">
        <v>23</v>
      </c>
      <c r="AC116" s="57">
        <v>24</v>
      </c>
      <c r="AD116" s="57">
        <v>24</v>
      </c>
      <c r="AE116" s="57">
        <v>24</v>
      </c>
      <c r="AF116" s="57">
        <v>25</v>
      </c>
      <c r="AG116" s="57">
        <v>25</v>
      </c>
      <c r="AH116" s="57">
        <v>26</v>
      </c>
      <c r="AI116" s="57">
        <v>26</v>
      </c>
      <c r="AJ116" s="57">
        <v>27</v>
      </c>
      <c r="AK116" s="57">
        <v>27</v>
      </c>
      <c r="AL116" s="57">
        <v>28</v>
      </c>
      <c r="AM116" s="57">
        <v>29</v>
      </c>
      <c r="AN116" s="57">
        <v>29</v>
      </c>
      <c r="AO116" s="57">
        <v>30</v>
      </c>
      <c r="AP116" s="57">
        <v>30</v>
      </c>
      <c r="AQ116" s="57">
        <v>31</v>
      </c>
      <c r="AR116" s="57">
        <v>31</v>
      </c>
      <c r="AS116" s="57">
        <v>32</v>
      </c>
      <c r="AT116" s="57">
        <v>33</v>
      </c>
      <c r="AU116" s="57">
        <v>33</v>
      </c>
      <c r="AV116" s="57">
        <v>34</v>
      </c>
      <c r="AW116" s="57">
        <v>35</v>
      </c>
      <c r="AX116" s="57">
        <v>35</v>
      </c>
      <c r="AY116" s="57">
        <v>36</v>
      </c>
      <c r="AZ116" s="57">
        <v>37</v>
      </c>
    </row>
    <row r="117" spans="1:52">
      <c r="A117" s="57" t="s">
        <v>89</v>
      </c>
      <c r="B117" s="10" t="s">
        <v>30</v>
      </c>
      <c r="C117" s="10">
        <v>14</v>
      </c>
      <c r="D117" s="10">
        <v>15</v>
      </c>
      <c r="E117" s="10">
        <v>15</v>
      </c>
      <c r="F117" s="10">
        <v>15</v>
      </c>
      <c r="G117" s="10">
        <v>15</v>
      </c>
      <c r="H117" s="10">
        <v>16</v>
      </c>
      <c r="I117" s="10">
        <v>16</v>
      </c>
      <c r="J117" s="10">
        <v>16</v>
      </c>
      <c r="K117" s="10">
        <v>17</v>
      </c>
      <c r="L117" s="10">
        <v>17</v>
      </c>
      <c r="M117" s="10">
        <v>17</v>
      </c>
      <c r="N117" s="10">
        <v>18</v>
      </c>
      <c r="O117" s="10">
        <v>18</v>
      </c>
      <c r="P117" s="10">
        <v>18</v>
      </c>
      <c r="Q117" s="10">
        <v>19</v>
      </c>
      <c r="R117" s="10">
        <v>19</v>
      </c>
      <c r="S117" s="10">
        <v>19</v>
      </c>
      <c r="T117" s="10">
        <v>20</v>
      </c>
      <c r="U117" s="10">
        <v>20</v>
      </c>
      <c r="V117" s="10">
        <v>21</v>
      </c>
      <c r="W117" s="10">
        <v>21</v>
      </c>
      <c r="X117" s="10">
        <v>21</v>
      </c>
      <c r="Y117" s="10">
        <v>22</v>
      </c>
      <c r="Z117" s="10">
        <v>22</v>
      </c>
      <c r="AA117" s="10">
        <v>23</v>
      </c>
      <c r="AB117" s="11">
        <v>23</v>
      </c>
      <c r="AC117" s="11">
        <v>24</v>
      </c>
      <c r="AD117" s="11">
        <v>24</v>
      </c>
      <c r="AE117" s="11">
        <v>24</v>
      </c>
      <c r="AF117" s="11">
        <v>25</v>
      </c>
      <c r="AG117" s="11">
        <v>25</v>
      </c>
      <c r="AH117" s="11">
        <v>26</v>
      </c>
      <c r="AI117" s="11">
        <v>26</v>
      </c>
      <c r="AJ117" s="11">
        <v>27</v>
      </c>
      <c r="AK117" s="11">
        <v>27</v>
      </c>
      <c r="AL117" s="11">
        <v>28</v>
      </c>
      <c r="AM117" s="11">
        <v>29</v>
      </c>
      <c r="AN117" s="11">
        <v>29</v>
      </c>
      <c r="AO117" s="11">
        <v>30</v>
      </c>
      <c r="AP117" s="11">
        <v>30</v>
      </c>
      <c r="AQ117" s="11">
        <v>31</v>
      </c>
      <c r="AR117" s="11">
        <v>31</v>
      </c>
      <c r="AS117" s="11">
        <v>32</v>
      </c>
      <c r="AT117" s="11">
        <v>33</v>
      </c>
      <c r="AU117" s="11">
        <v>33</v>
      </c>
      <c r="AV117" s="11">
        <v>34</v>
      </c>
      <c r="AW117" s="11">
        <v>35</v>
      </c>
      <c r="AX117" s="11">
        <v>35</v>
      </c>
      <c r="AY117" s="11">
        <v>36</v>
      </c>
      <c r="AZ117" s="11">
        <v>37</v>
      </c>
    </row>
    <row r="118" spans="1:52">
      <c r="A118" s="57" t="s">
        <v>91</v>
      </c>
      <c r="B118" s="10" t="s">
        <v>30</v>
      </c>
      <c r="C118" s="10">
        <v>14</v>
      </c>
      <c r="D118" s="10">
        <v>15</v>
      </c>
      <c r="E118" s="10">
        <v>15</v>
      </c>
      <c r="F118" s="10">
        <v>15</v>
      </c>
      <c r="G118" s="10">
        <v>15</v>
      </c>
      <c r="H118" s="10">
        <v>16</v>
      </c>
      <c r="I118" s="10">
        <v>16</v>
      </c>
      <c r="J118" s="10">
        <v>16</v>
      </c>
      <c r="K118" s="10">
        <v>17</v>
      </c>
      <c r="L118" s="10">
        <v>17</v>
      </c>
      <c r="M118" s="10">
        <v>17</v>
      </c>
      <c r="N118" s="10">
        <v>18</v>
      </c>
      <c r="O118" s="10">
        <v>18</v>
      </c>
      <c r="P118" s="10">
        <v>18</v>
      </c>
      <c r="Q118" s="10">
        <v>19</v>
      </c>
      <c r="R118" s="10">
        <v>19</v>
      </c>
      <c r="S118" s="10">
        <v>19</v>
      </c>
      <c r="T118" s="10">
        <v>20</v>
      </c>
      <c r="U118" s="10">
        <v>20</v>
      </c>
      <c r="V118" s="10">
        <v>21</v>
      </c>
      <c r="W118" s="10">
        <v>21</v>
      </c>
      <c r="X118" s="10">
        <v>21</v>
      </c>
      <c r="Y118" s="10">
        <v>22</v>
      </c>
      <c r="Z118" s="10">
        <v>22</v>
      </c>
      <c r="AA118" s="10">
        <v>23</v>
      </c>
      <c r="AB118" s="11">
        <v>23</v>
      </c>
      <c r="AC118" s="11">
        <v>24</v>
      </c>
      <c r="AD118" s="11">
        <v>24</v>
      </c>
      <c r="AE118" s="11">
        <v>24</v>
      </c>
      <c r="AF118" s="11">
        <v>25</v>
      </c>
      <c r="AG118" s="11">
        <v>25</v>
      </c>
      <c r="AH118" s="11">
        <v>26</v>
      </c>
      <c r="AI118" s="11">
        <v>26</v>
      </c>
      <c r="AJ118" s="11">
        <v>27</v>
      </c>
      <c r="AK118" s="11">
        <v>27</v>
      </c>
      <c r="AL118" s="11">
        <v>28</v>
      </c>
      <c r="AM118" s="11">
        <v>29</v>
      </c>
      <c r="AN118" s="11">
        <v>29</v>
      </c>
      <c r="AO118" s="11">
        <v>30</v>
      </c>
      <c r="AP118" s="11">
        <v>30</v>
      </c>
      <c r="AQ118" s="11">
        <v>31</v>
      </c>
      <c r="AR118" s="11">
        <v>31</v>
      </c>
      <c r="AS118" s="11">
        <v>32</v>
      </c>
      <c r="AT118" s="11">
        <v>33</v>
      </c>
      <c r="AU118" s="11">
        <v>33</v>
      </c>
      <c r="AV118" s="11">
        <v>34</v>
      </c>
      <c r="AW118" s="11">
        <v>35</v>
      </c>
      <c r="AX118" s="11">
        <v>35</v>
      </c>
      <c r="AY118" s="11">
        <v>36</v>
      </c>
      <c r="AZ118" s="11">
        <v>37</v>
      </c>
    </row>
    <row r="119" spans="1:52">
      <c r="A119" s="57" t="s">
        <v>122</v>
      </c>
      <c r="B119" s="10" t="s">
        <v>30</v>
      </c>
      <c r="C119" s="10">
        <v>14</v>
      </c>
      <c r="D119" s="10">
        <v>15</v>
      </c>
      <c r="E119" s="10">
        <v>15</v>
      </c>
      <c r="F119" s="10">
        <v>15</v>
      </c>
      <c r="G119" s="10">
        <v>15</v>
      </c>
      <c r="H119" s="10">
        <v>16</v>
      </c>
      <c r="I119" s="10">
        <v>16</v>
      </c>
      <c r="J119" s="10">
        <v>16</v>
      </c>
      <c r="K119" s="10">
        <v>17</v>
      </c>
      <c r="L119" s="10">
        <v>17</v>
      </c>
      <c r="M119" s="10">
        <v>17</v>
      </c>
      <c r="N119" s="10">
        <v>18</v>
      </c>
      <c r="O119" s="10">
        <v>18</v>
      </c>
      <c r="P119" s="10">
        <v>18</v>
      </c>
      <c r="Q119" s="10">
        <v>19</v>
      </c>
      <c r="R119" s="10">
        <v>19</v>
      </c>
      <c r="S119" s="10">
        <v>19</v>
      </c>
      <c r="T119" s="10">
        <v>20</v>
      </c>
      <c r="U119" s="10">
        <v>20</v>
      </c>
      <c r="V119" s="10">
        <v>21</v>
      </c>
      <c r="W119" s="10">
        <v>21</v>
      </c>
      <c r="X119" s="10">
        <v>21</v>
      </c>
      <c r="Y119" s="10">
        <v>22</v>
      </c>
      <c r="Z119" s="10">
        <v>22</v>
      </c>
      <c r="AA119" s="10">
        <v>23</v>
      </c>
      <c r="AB119" s="11">
        <v>23</v>
      </c>
      <c r="AC119" s="11">
        <v>24</v>
      </c>
      <c r="AD119" s="11">
        <v>24</v>
      </c>
      <c r="AE119" s="11">
        <v>24</v>
      </c>
      <c r="AF119" s="11">
        <v>25</v>
      </c>
      <c r="AG119" s="11">
        <v>25</v>
      </c>
      <c r="AH119" s="11">
        <v>26</v>
      </c>
      <c r="AI119" s="11">
        <v>26</v>
      </c>
      <c r="AJ119" s="11">
        <v>27</v>
      </c>
      <c r="AK119" s="11">
        <v>27</v>
      </c>
      <c r="AL119" s="11">
        <v>28</v>
      </c>
      <c r="AM119" s="11">
        <v>29</v>
      </c>
      <c r="AN119" s="11">
        <v>29</v>
      </c>
      <c r="AO119" s="11">
        <v>30</v>
      </c>
      <c r="AP119" s="11">
        <v>30</v>
      </c>
      <c r="AQ119" s="11">
        <v>31</v>
      </c>
      <c r="AR119" s="11">
        <v>31</v>
      </c>
      <c r="AS119" s="11">
        <v>32</v>
      </c>
      <c r="AT119" s="11">
        <v>33</v>
      </c>
      <c r="AU119" s="11">
        <v>33</v>
      </c>
      <c r="AV119" s="11">
        <v>34</v>
      </c>
      <c r="AW119" s="11">
        <v>35</v>
      </c>
      <c r="AX119" s="11">
        <v>35</v>
      </c>
      <c r="AY119" s="11">
        <v>36</v>
      </c>
      <c r="AZ119" s="11">
        <v>37</v>
      </c>
    </row>
    <row r="120" spans="1:52">
      <c r="A120" s="57" t="s">
        <v>123</v>
      </c>
      <c r="B120" s="10" t="s">
        <v>30</v>
      </c>
      <c r="C120" s="10">
        <v>14</v>
      </c>
      <c r="D120" s="10">
        <v>15</v>
      </c>
      <c r="E120" s="10">
        <v>15</v>
      </c>
      <c r="F120" s="10">
        <v>15</v>
      </c>
      <c r="G120" s="10">
        <v>15</v>
      </c>
      <c r="H120" s="10">
        <v>16</v>
      </c>
      <c r="I120" s="10">
        <v>16</v>
      </c>
      <c r="J120" s="10">
        <v>16</v>
      </c>
      <c r="K120" s="10">
        <v>17</v>
      </c>
      <c r="L120" s="10">
        <v>17</v>
      </c>
      <c r="M120" s="10">
        <v>17</v>
      </c>
      <c r="N120" s="10">
        <v>18</v>
      </c>
      <c r="O120" s="10">
        <v>18</v>
      </c>
      <c r="P120" s="10">
        <v>18</v>
      </c>
      <c r="Q120" s="10">
        <v>19</v>
      </c>
      <c r="R120" s="10">
        <v>19</v>
      </c>
      <c r="S120" s="10">
        <v>19</v>
      </c>
      <c r="T120" s="10">
        <v>20</v>
      </c>
      <c r="U120" s="10">
        <v>20</v>
      </c>
      <c r="V120" s="10">
        <v>21</v>
      </c>
      <c r="W120" s="10">
        <v>21</v>
      </c>
      <c r="X120" s="10">
        <v>21</v>
      </c>
      <c r="Y120" s="10">
        <v>22</v>
      </c>
      <c r="Z120" s="10">
        <v>22</v>
      </c>
      <c r="AA120" s="10">
        <v>23</v>
      </c>
      <c r="AB120" s="11">
        <v>23</v>
      </c>
      <c r="AC120" s="11">
        <v>24</v>
      </c>
      <c r="AD120" s="11">
        <v>24</v>
      </c>
      <c r="AE120" s="11">
        <v>24</v>
      </c>
      <c r="AF120" s="11">
        <v>25</v>
      </c>
      <c r="AG120" s="11">
        <v>25</v>
      </c>
      <c r="AH120" s="11">
        <v>26</v>
      </c>
      <c r="AI120" s="11">
        <v>26</v>
      </c>
      <c r="AJ120" s="11">
        <v>27</v>
      </c>
      <c r="AK120" s="11">
        <v>27</v>
      </c>
      <c r="AL120" s="11">
        <v>28</v>
      </c>
      <c r="AM120" s="11">
        <v>29</v>
      </c>
      <c r="AN120" s="11">
        <v>29</v>
      </c>
      <c r="AO120" s="11">
        <v>30</v>
      </c>
      <c r="AP120" s="11">
        <v>30</v>
      </c>
      <c r="AQ120" s="11">
        <v>31</v>
      </c>
      <c r="AR120" s="11">
        <v>31</v>
      </c>
      <c r="AS120" s="11">
        <v>32</v>
      </c>
      <c r="AT120" s="11">
        <v>33</v>
      </c>
      <c r="AU120" s="11">
        <v>33</v>
      </c>
      <c r="AV120" s="11">
        <v>34</v>
      </c>
      <c r="AW120" s="11">
        <v>35</v>
      </c>
      <c r="AX120" s="11">
        <v>35</v>
      </c>
      <c r="AY120" s="11">
        <v>36</v>
      </c>
      <c r="AZ120" s="11">
        <v>37</v>
      </c>
    </row>
    <row r="121" spans="1:52">
      <c r="A121" s="57" t="s">
        <v>124</v>
      </c>
      <c r="B121" s="10" t="s">
        <v>30</v>
      </c>
      <c r="C121" s="10">
        <v>14</v>
      </c>
      <c r="D121" s="10">
        <v>15</v>
      </c>
      <c r="E121" s="10">
        <v>15</v>
      </c>
      <c r="F121" s="10">
        <v>15</v>
      </c>
      <c r="G121" s="10">
        <v>15</v>
      </c>
      <c r="H121" s="10">
        <v>16</v>
      </c>
      <c r="I121" s="10">
        <v>16</v>
      </c>
      <c r="J121" s="10">
        <v>16</v>
      </c>
      <c r="K121" s="10">
        <v>17</v>
      </c>
      <c r="L121" s="10">
        <v>17</v>
      </c>
      <c r="M121" s="10">
        <v>17</v>
      </c>
      <c r="N121" s="10">
        <v>18</v>
      </c>
      <c r="O121" s="10">
        <v>18</v>
      </c>
      <c r="P121" s="10">
        <v>18</v>
      </c>
      <c r="Q121" s="10">
        <v>19</v>
      </c>
      <c r="R121" s="10">
        <v>19</v>
      </c>
      <c r="S121" s="10">
        <v>19</v>
      </c>
      <c r="T121" s="10">
        <v>20</v>
      </c>
      <c r="U121" s="10">
        <v>20</v>
      </c>
      <c r="V121" s="10">
        <v>21</v>
      </c>
      <c r="W121" s="10">
        <v>21</v>
      </c>
      <c r="X121" s="10">
        <v>21</v>
      </c>
      <c r="Y121" s="10">
        <v>22</v>
      </c>
      <c r="Z121" s="10">
        <v>22</v>
      </c>
      <c r="AA121" s="10">
        <v>23</v>
      </c>
      <c r="AB121" s="11">
        <v>23</v>
      </c>
      <c r="AC121" s="11">
        <v>24</v>
      </c>
      <c r="AD121" s="11">
        <v>24</v>
      </c>
      <c r="AE121" s="11">
        <v>24</v>
      </c>
      <c r="AF121" s="11">
        <v>25</v>
      </c>
      <c r="AG121" s="11">
        <v>25</v>
      </c>
      <c r="AH121" s="11">
        <v>26</v>
      </c>
      <c r="AI121" s="11">
        <v>26</v>
      </c>
      <c r="AJ121" s="11">
        <v>27</v>
      </c>
      <c r="AK121" s="11">
        <v>27</v>
      </c>
      <c r="AL121" s="11">
        <v>28</v>
      </c>
      <c r="AM121" s="11">
        <v>29</v>
      </c>
      <c r="AN121" s="11">
        <v>29</v>
      </c>
      <c r="AO121" s="11">
        <v>30</v>
      </c>
      <c r="AP121" s="11">
        <v>30</v>
      </c>
      <c r="AQ121" s="11">
        <v>31</v>
      </c>
      <c r="AR121" s="11">
        <v>31</v>
      </c>
      <c r="AS121" s="11">
        <v>32</v>
      </c>
      <c r="AT121" s="11">
        <v>33</v>
      </c>
      <c r="AU121" s="11">
        <v>33</v>
      </c>
      <c r="AV121" s="11">
        <v>34</v>
      </c>
      <c r="AW121" s="11">
        <v>35</v>
      </c>
      <c r="AX121" s="11">
        <v>35</v>
      </c>
      <c r="AY121" s="11">
        <v>36</v>
      </c>
      <c r="AZ121" s="11">
        <v>37</v>
      </c>
    </row>
    <row r="122" spans="1:52">
      <c r="A122" s="57" t="s">
        <v>125</v>
      </c>
      <c r="B122" s="10" t="s">
        <v>30</v>
      </c>
      <c r="C122" s="10">
        <v>14</v>
      </c>
      <c r="D122" s="10">
        <v>15</v>
      </c>
      <c r="E122" s="10">
        <v>15</v>
      </c>
      <c r="F122" s="10">
        <v>15</v>
      </c>
      <c r="G122" s="10">
        <v>15</v>
      </c>
      <c r="H122" s="10">
        <v>16</v>
      </c>
      <c r="I122" s="10">
        <v>16</v>
      </c>
      <c r="J122" s="10">
        <v>16</v>
      </c>
      <c r="K122" s="10">
        <v>17</v>
      </c>
      <c r="L122" s="10">
        <v>17</v>
      </c>
      <c r="M122" s="10">
        <v>17</v>
      </c>
      <c r="N122" s="10">
        <v>18</v>
      </c>
      <c r="O122" s="10">
        <v>18</v>
      </c>
      <c r="P122" s="10">
        <v>18</v>
      </c>
      <c r="Q122" s="10">
        <v>19</v>
      </c>
      <c r="R122" s="10">
        <v>19</v>
      </c>
      <c r="S122" s="10">
        <v>19</v>
      </c>
      <c r="T122" s="10">
        <v>20</v>
      </c>
      <c r="U122" s="10">
        <v>20</v>
      </c>
      <c r="V122" s="10">
        <v>21</v>
      </c>
      <c r="W122" s="10">
        <v>21</v>
      </c>
      <c r="X122" s="10">
        <v>21</v>
      </c>
      <c r="Y122" s="10">
        <v>22</v>
      </c>
      <c r="Z122" s="10">
        <v>22</v>
      </c>
      <c r="AA122" s="10">
        <v>23</v>
      </c>
      <c r="AB122" s="11">
        <v>23</v>
      </c>
      <c r="AC122" s="11">
        <v>24</v>
      </c>
      <c r="AD122" s="11">
        <v>24</v>
      </c>
      <c r="AE122" s="11">
        <v>24</v>
      </c>
      <c r="AF122" s="11">
        <v>25</v>
      </c>
      <c r="AG122" s="11">
        <v>25</v>
      </c>
      <c r="AH122" s="11">
        <v>26</v>
      </c>
      <c r="AI122" s="11">
        <v>26</v>
      </c>
      <c r="AJ122" s="11">
        <v>27</v>
      </c>
      <c r="AK122" s="11">
        <v>27</v>
      </c>
      <c r="AL122" s="11">
        <v>28</v>
      </c>
      <c r="AM122" s="11">
        <v>29</v>
      </c>
      <c r="AN122" s="11">
        <v>29</v>
      </c>
      <c r="AO122" s="11">
        <v>30</v>
      </c>
      <c r="AP122" s="11">
        <v>30</v>
      </c>
      <c r="AQ122" s="11">
        <v>31</v>
      </c>
      <c r="AR122" s="11">
        <v>31</v>
      </c>
      <c r="AS122" s="11">
        <v>32</v>
      </c>
      <c r="AT122" s="11">
        <v>33</v>
      </c>
      <c r="AU122" s="11">
        <v>33</v>
      </c>
      <c r="AV122" s="11">
        <v>34</v>
      </c>
      <c r="AW122" s="11">
        <v>35</v>
      </c>
      <c r="AX122" s="11">
        <v>35</v>
      </c>
      <c r="AY122" s="11">
        <v>36</v>
      </c>
      <c r="AZ122" s="11">
        <v>37</v>
      </c>
    </row>
    <row r="123" spans="1:52" s="47" customFormat="1">
      <c r="A123" s="57"/>
    </row>
    <row r="124" spans="1:52" s="47" customFormat="1">
      <c r="A124" s="57"/>
      <c r="B124" s="9" t="s">
        <v>102</v>
      </c>
      <c r="C124" s="23">
        <v>2013</v>
      </c>
      <c r="D124" s="23">
        <v>2014</v>
      </c>
      <c r="E124" s="23">
        <v>2015</v>
      </c>
      <c r="F124" s="23">
        <v>2016</v>
      </c>
      <c r="G124" s="23">
        <v>2017</v>
      </c>
      <c r="H124" s="23">
        <v>2018</v>
      </c>
      <c r="I124" s="23">
        <v>2019</v>
      </c>
      <c r="J124" s="23">
        <v>2020</v>
      </c>
      <c r="K124" s="23">
        <v>2021</v>
      </c>
      <c r="L124" s="23">
        <v>2022</v>
      </c>
      <c r="M124" s="23">
        <v>2023</v>
      </c>
      <c r="N124" s="23">
        <v>2024</v>
      </c>
      <c r="O124" s="23">
        <v>2025</v>
      </c>
      <c r="P124" s="23">
        <v>2026</v>
      </c>
      <c r="Q124" s="23">
        <v>2027</v>
      </c>
      <c r="R124" s="23">
        <v>2028</v>
      </c>
      <c r="S124" s="23">
        <v>2029</v>
      </c>
      <c r="T124" s="23">
        <v>2030</v>
      </c>
      <c r="U124" s="23">
        <v>2031</v>
      </c>
      <c r="V124" s="23">
        <v>2032</v>
      </c>
      <c r="W124" s="23">
        <v>2033</v>
      </c>
      <c r="X124" s="23">
        <v>2034</v>
      </c>
      <c r="Y124" s="23">
        <v>2035</v>
      </c>
      <c r="Z124" s="23">
        <v>2036</v>
      </c>
      <c r="AA124" s="23">
        <v>2037</v>
      </c>
      <c r="AB124" s="11">
        <v>2038</v>
      </c>
      <c r="AC124" s="11">
        <v>2039</v>
      </c>
      <c r="AD124" s="11">
        <v>2040</v>
      </c>
      <c r="AE124" s="11">
        <v>2041</v>
      </c>
      <c r="AF124" s="11">
        <v>2042</v>
      </c>
      <c r="AG124" s="11">
        <v>2043</v>
      </c>
      <c r="AH124" s="11">
        <v>2044</v>
      </c>
      <c r="AI124" s="11">
        <v>2045</v>
      </c>
      <c r="AJ124" s="11">
        <v>2046</v>
      </c>
      <c r="AK124" s="11">
        <v>2047</v>
      </c>
      <c r="AL124" s="11">
        <v>2048</v>
      </c>
      <c r="AM124" s="11">
        <v>2049</v>
      </c>
      <c r="AN124" s="11">
        <v>2050</v>
      </c>
      <c r="AO124" s="11">
        <v>2051</v>
      </c>
      <c r="AP124" s="11">
        <v>2052</v>
      </c>
      <c r="AQ124" s="11">
        <v>2053</v>
      </c>
      <c r="AR124" s="11">
        <v>2054</v>
      </c>
      <c r="AS124" s="11">
        <v>2055</v>
      </c>
      <c r="AT124" s="11">
        <v>2056</v>
      </c>
      <c r="AU124" s="11">
        <v>2057</v>
      </c>
      <c r="AV124" s="11">
        <v>2058</v>
      </c>
      <c r="AW124" s="11">
        <v>2059</v>
      </c>
      <c r="AX124" s="11">
        <v>2060</v>
      </c>
      <c r="AY124" s="11">
        <v>2061</v>
      </c>
      <c r="AZ124" s="11">
        <v>2062</v>
      </c>
    </row>
    <row r="125" spans="1:52">
      <c r="A125" s="57" t="s">
        <v>88</v>
      </c>
      <c r="B125" s="9" t="s">
        <v>31</v>
      </c>
      <c r="C125" s="56">
        <v>1702</v>
      </c>
      <c r="D125" s="56">
        <v>1768</v>
      </c>
      <c r="E125" s="56">
        <v>1821</v>
      </c>
      <c r="F125" s="56">
        <v>1928</v>
      </c>
      <c r="G125" s="56">
        <v>2014</v>
      </c>
      <c r="H125" s="56">
        <v>2120</v>
      </c>
      <c r="I125" s="56">
        <v>2192</v>
      </c>
      <c r="J125" s="56">
        <v>2270</v>
      </c>
      <c r="K125" s="56">
        <v>2409</v>
      </c>
      <c r="L125" s="56">
        <v>2516</v>
      </c>
      <c r="M125" s="56">
        <v>2611</v>
      </c>
      <c r="N125" s="56">
        <v>2709</v>
      </c>
      <c r="O125" s="56">
        <v>2820</v>
      </c>
      <c r="P125" s="56">
        <v>2856</v>
      </c>
      <c r="Q125" s="56">
        <v>2961</v>
      </c>
      <c r="R125" s="56">
        <v>3074</v>
      </c>
      <c r="S125" s="56">
        <v>3194</v>
      </c>
      <c r="T125" s="56">
        <v>3321</v>
      </c>
      <c r="U125" s="56">
        <v>3491</v>
      </c>
      <c r="V125" s="56">
        <v>3674</v>
      </c>
      <c r="W125" s="56">
        <v>3113</v>
      </c>
      <c r="X125" s="56">
        <v>3170</v>
      </c>
      <c r="Y125" s="56">
        <v>3349</v>
      </c>
      <c r="Z125" s="56">
        <v>3421</v>
      </c>
      <c r="AA125" s="56">
        <v>3476</v>
      </c>
      <c r="AB125" s="11">
        <v>3679</v>
      </c>
      <c r="AC125" s="11">
        <v>3765</v>
      </c>
      <c r="AD125" s="11">
        <v>3833</v>
      </c>
      <c r="AE125" s="11">
        <v>4061</v>
      </c>
      <c r="AF125" s="11">
        <v>4191</v>
      </c>
      <c r="AG125" s="11">
        <v>4355</v>
      </c>
      <c r="AH125" s="11">
        <v>4432</v>
      </c>
      <c r="AI125" s="11">
        <v>4648</v>
      </c>
      <c r="AJ125" s="11">
        <v>4816</v>
      </c>
      <c r="AK125" s="11">
        <v>4966</v>
      </c>
      <c r="AL125" s="11">
        <v>5060</v>
      </c>
      <c r="AM125" s="11">
        <v>5088</v>
      </c>
      <c r="AN125" s="11">
        <v>5142</v>
      </c>
      <c r="AO125" s="11">
        <v>5277</v>
      </c>
      <c r="AP125" s="11">
        <v>5354</v>
      </c>
      <c r="AQ125" s="11">
        <v>5448</v>
      </c>
      <c r="AR125" s="11">
        <v>5588</v>
      </c>
      <c r="AS125" s="11">
        <v>5657</v>
      </c>
      <c r="AT125" s="11">
        <v>5741</v>
      </c>
      <c r="AU125" s="11">
        <v>5820</v>
      </c>
      <c r="AV125" s="11">
        <v>5869</v>
      </c>
      <c r="AW125" s="11">
        <v>5966</v>
      </c>
      <c r="AX125" s="11">
        <v>6058</v>
      </c>
      <c r="AY125" s="11">
        <v>6154</v>
      </c>
      <c r="AZ125" s="11">
        <v>6302</v>
      </c>
    </row>
    <row r="126" spans="1:52">
      <c r="A126" s="57" t="s">
        <v>90</v>
      </c>
      <c r="B126" s="47" t="s">
        <v>31</v>
      </c>
      <c r="C126" s="47">
        <v>1702</v>
      </c>
      <c r="D126" s="47">
        <v>1768</v>
      </c>
      <c r="E126" s="47">
        <v>1821</v>
      </c>
      <c r="F126" s="47">
        <v>1930</v>
      </c>
      <c r="G126" s="47">
        <v>2017</v>
      </c>
      <c r="H126" s="47">
        <v>2124</v>
      </c>
      <c r="I126" s="47">
        <v>2195</v>
      </c>
      <c r="J126" s="47">
        <v>2274</v>
      </c>
      <c r="K126" s="47">
        <v>2408</v>
      </c>
      <c r="L126" s="47">
        <v>2519</v>
      </c>
      <c r="M126" s="47">
        <v>2638</v>
      </c>
      <c r="N126" s="47">
        <v>2896</v>
      </c>
      <c r="O126" s="47">
        <v>3041</v>
      </c>
      <c r="P126" s="47">
        <v>3102</v>
      </c>
      <c r="Q126" s="47">
        <v>3213</v>
      </c>
      <c r="R126" s="47">
        <v>3302</v>
      </c>
      <c r="S126" s="47">
        <v>3423</v>
      </c>
      <c r="T126" s="47">
        <v>3569</v>
      </c>
      <c r="U126" s="47">
        <v>3715</v>
      </c>
      <c r="V126" s="47">
        <v>3867</v>
      </c>
      <c r="W126" s="47">
        <v>3339</v>
      </c>
      <c r="X126" s="47">
        <v>3393</v>
      </c>
      <c r="Y126" s="47">
        <v>3650</v>
      </c>
      <c r="Z126" s="47">
        <v>3719</v>
      </c>
      <c r="AA126" s="47">
        <v>3780</v>
      </c>
      <c r="AB126" s="57">
        <v>3831</v>
      </c>
      <c r="AC126" s="57">
        <v>4028</v>
      </c>
      <c r="AD126" s="57">
        <v>4118</v>
      </c>
      <c r="AE126" s="57">
        <v>4205</v>
      </c>
      <c r="AF126" s="57">
        <v>4434</v>
      </c>
      <c r="AG126" s="57">
        <v>4600</v>
      </c>
      <c r="AH126" s="57">
        <v>4687</v>
      </c>
      <c r="AI126" s="57">
        <v>4729</v>
      </c>
      <c r="AJ126" s="57">
        <v>4999</v>
      </c>
      <c r="AK126" s="57">
        <v>5145</v>
      </c>
      <c r="AL126" s="57">
        <v>5196</v>
      </c>
      <c r="AM126" s="57">
        <v>5225</v>
      </c>
      <c r="AN126" s="57">
        <v>5276</v>
      </c>
      <c r="AO126" s="57">
        <v>5403</v>
      </c>
      <c r="AP126" s="57">
        <v>5466</v>
      </c>
      <c r="AQ126" s="57">
        <v>5487</v>
      </c>
      <c r="AR126" s="57">
        <v>5554</v>
      </c>
      <c r="AS126" s="57">
        <v>5592</v>
      </c>
      <c r="AT126" s="57">
        <v>5643</v>
      </c>
      <c r="AU126" s="57">
        <v>5691</v>
      </c>
      <c r="AV126" s="57">
        <v>5733</v>
      </c>
      <c r="AW126" s="57">
        <v>5788</v>
      </c>
      <c r="AX126" s="57">
        <v>5889</v>
      </c>
      <c r="AY126" s="57">
        <v>5966</v>
      </c>
      <c r="AZ126" s="57">
        <v>6030</v>
      </c>
    </row>
    <row r="127" spans="1:52">
      <c r="A127" s="57" t="s">
        <v>89</v>
      </c>
      <c r="B127" s="9" t="s">
        <v>31</v>
      </c>
      <c r="C127" s="56">
        <v>1702</v>
      </c>
      <c r="D127" s="56">
        <v>1768</v>
      </c>
      <c r="E127" s="56">
        <v>1827</v>
      </c>
      <c r="F127" s="56">
        <v>1941</v>
      </c>
      <c r="G127" s="56">
        <v>2034</v>
      </c>
      <c r="H127" s="56">
        <v>2149</v>
      </c>
      <c r="I127" s="56">
        <v>2228</v>
      </c>
      <c r="J127" s="56">
        <v>2315</v>
      </c>
      <c r="K127" s="56">
        <v>2465</v>
      </c>
      <c r="L127" s="56">
        <v>2583</v>
      </c>
      <c r="M127" s="56">
        <v>2691</v>
      </c>
      <c r="N127" s="56">
        <v>2800</v>
      </c>
      <c r="O127" s="56">
        <v>2930</v>
      </c>
      <c r="P127" s="56">
        <v>2987</v>
      </c>
      <c r="Q127" s="56">
        <v>3221</v>
      </c>
      <c r="R127" s="56">
        <v>3559</v>
      </c>
      <c r="S127" s="56">
        <v>3763</v>
      </c>
      <c r="T127" s="56">
        <v>3908</v>
      </c>
      <c r="U127" s="56">
        <v>4071</v>
      </c>
      <c r="V127" s="56">
        <v>4233</v>
      </c>
      <c r="W127" s="56">
        <v>3550</v>
      </c>
      <c r="X127" s="56">
        <v>3580</v>
      </c>
      <c r="Y127" s="56">
        <v>3662</v>
      </c>
      <c r="Z127" s="56">
        <v>3705</v>
      </c>
      <c r="AA127" s="56">
        <v>3744</v>
      </c>
      <c r="AB127" s="11">
        <v>3808</v>
      </c>
      <c r="AC127" s="11">
        <v>3897</v>
      </c>
      <c r="AD127" s="11">
        <v>3962</v>
      </c>
      <c r="AE127" s="11">
        <v>4047</v>
      </c>
      <c r="AF127" s="11">
        <v>4171</v>
      </c>
      <c r="AG127" s="11">
        <v>4306</v>
      </c>
      <c r="AH127" s="11">
        <v>4422</v>
      </c>
      <c r="AI127" s="11">
        <v>4500</v>
      </c>
      <c r="AJ127" s="11">
        <v>4675</v>
      </c>
      <c r="AK127" s="11">
        <v>4801</v>
      </c>
      <c r="AL127" s="11">
        <v>4853</v>
      </c>
      <c r="AM127" s="11">
        <v>4873</v>
      </c>
      <c r="AN127" s="11">
        <v>4922</v>
      </c>
      <c r="AO127" s="11">
        <v>5045</v>
      </c>
      <c r="AP127" s="11">
        <v>5105</v>
      </c>
      <c r="AQ127" s="11">
        <v>5184</v>
      </c>
      <c r="AR127" s="11">
        <v>5311</v>
      </c>
      <c r="AS127" s="11">
        <v>5365</v>
      </c>
      <c r="AT127" s="11">
        <v>5403</v>
      </c>
      <c r="AU127" s="11">
        <v>5457</v>
      </c>
      <c r="AV127" s="11">
        <v>5491</v>
      </c>
      <c r="AW127" s="11">
        <v>5541</v>
      </c>
      <c r="AX127" s="11">
        <v>5601</v>
      </c>
      <c r="AY127" s="11">
        <v>5662</v>
      </c>
      <c r="AZ127" s="11">
        <v>5723</v>
      </c>
    </row>
    <row r="128" spans="1:52">
      <c r="A128" s="57" t="s">
        <v>91</v>
      </c>
      <c r="B128" s="9" t="s">
        <v>31</v>
      </c>
      <c r="C128" s="56">
        <v>1702</v>
      </c>
      <c r="D128" s="56">
        <v>1768</v>
      </c>
      <c r="E128" s="56">
        <v>1820</v>
      </c>
      <c r="F128" s="56">
        <v>1926</v>
      </c>
      <c r="G128" s="56">
        <v>2012</v>
      </c>
      <c r="H128" s="56">
        <v>2114</v>
      </c>
      <c r="I128" s="56">
        <v>2186</v>
      </c>
      <c r="J128" s="56">
        <v>2299</v>
      </c>
      <c r="K128" s="56">
        <v>2638</v>
      </c>
      <c r="L128" s="56">
        <v>2822</v>
      </c>
      <c r="M128" s="56">
        <v>2928</v>
      </c>
      <c r="N128" s="56">
        <v>3040</v>
      </c>
      <c r="O128" s="56">
        <v>3159</v>
      </c>
      <c r="P128" s="56">
        <v>3153</v>
      </c>
      <c r="Q128" s="56">
        <v>3256</v>
      </c>
      <c r="R128" s="56">
        <v>3353</v>
      </c>
      <c r="S128" s="56">
        <v>3478</v>
      </c>
      <c r="T128" s="56">
        <v>3617</v>
      </c>
      <c r="U128" s="56">
        <v>3774</v>
      </c>
      <c r="V128" s="56">
        <v>3958</v>
      </c>
      <c r="W128" s="56">
        <v>3432</v>
      </c>
      <c r="X128" s="56">
        <v>3493</v>
      </c>
      <c r="Y128" s="56">
        <v>3612</v>
      </c>
      <c r="Z128" s="56">
        <v>3646</v>
      </c>
      <c r="AA128" s="56">
        <v>3700</v>
      </c>
      <c r="AB128" s="11">
        <v>3758</v>
      </c>
      <c r="AC128" s="11">
        <v>3965</v>
      </c>
      <c r="AD128" s="11">
        <v>4059</v>
      </c>
      <c r="AE128" s="11">
        <v>4150</v>
      </c>
      <c r="AF128" s="11">
        <v>4383</v>
      </c>
      <c r="AG128" s="11">
        <v>4548</v>
      </c>
      <c r="AH128" s="11">
        <v>4636</v>
      </c>
      <c r="AI128" s="11">
        <v>4684</v>
      </c>
      <c r="AJ128" s="11">
        <v>4979</v>
      </c>
      <c r="AK128" s="11">
        <v>5083</v>
      </c>
      <c r="AL128" s="11">
        <v>5157</v>
      </c>
      <c r="AM128" s="11">
        <v>5189</v>
      </c>
      <c r="AN128" s="11">
        <v>5239</v>
      </c>
      <c r="AO128" s="11">
        <v>5362</v>
      </c>
      <c r="AP128" s="11">
        <v>5417</v>
      </c>
      <c r="AQ128" s="11">
        <v>5471</v>
      </c>
      <c r="AR128" s="11">
        <v>5587</v>
      </c>
      <c r="AS128" s="11">
        <v>5677</v>
      </c>
      <c r="AT128" s="11">
        <v>5732</v>
      </c>
      <c r="AU128" s="11">
        <v>5815</v>
      </c>
      <c r="AV128" s="11">
        <v>5837</v>
      </c>
      <c r="AW128" s="11">
        <v>5900</v>
      </c>
      <c r="AX128" s="11">
        <v>6001</v>
      </c>
      <c r="AY128" s="11">
        <v>6089</v>
      </c>
      <c r="AZ128" s="11">
        <v>6165</v>
      </c>
    </row>
    <row r="129" spans="1:52">
      <c r="A129" s="57" t="s">
        <v>122</v>
      </c>
      <c r="B129" s="9" t="s">
        <v>31</v>
      </c>
      <c r="C129" s="56">
        <v>1702</v>
      </c>
      <c r="D129" s="56">
        <v>1768</v>
      </c>
      <c r="E129" s="56">
        <v>1828</v>
      </c>
      <c r="F129" s="56">
        <v>1942</v>
      </c>
      <c r="G129" s="56">
        <v>2038</v>
      </c>
      <c r="H129" s="56">
        <v>2151</v>
      </c>
      <c r="I129" s="56">
        <v>2233</v>
      </c>
      <c r="J129" s="56">
        <v>2358</v>
      </c>
      <c r="K129" s="56">
        <v>2711</v>
      </c>
      <c r="L129" s="56">
        <v>2909</v>
      </c>
      <c r="M129" s="56">
        <v>3026</v>
      </c>
      <c r="N129" s="56">
        <v>3146</v>
      </c>
      <c r="O129" s="56">
        <v>3278</v>
      </c>
      <c r="P129" s="56">
        <v>3437</v>
      </c>
      <c r="Q129" s="56">
        <v>3792</v>
      </c>
      <c r="R129" s="56">
        <v>3959</v>
      </c>
      <c r="S129" s="56">
        <v>4122</v>
      </c>
      <c r="T129" s="56">
        <v>4285</v>
      </c>
      <c r="U129" s="56">
        <v>4469</v>
      </c>
      <c r="V129" s="56">
        <v>4656</v>
      </c>
      <c r="W129" s="56">
        <v>3921</v>
      </c>
      <c r="X129" s="56">
        <v>3950</v>
      </c>
      <c r="Y129" s="56">
        <v>4017</v>
      </c>
      <c r="Z129" s="56">
        <v>4040</v>
      </c>
      <c r="AA129" s="56">
        <v>4066</v>
      </c>
      <c r="AB129" s="11">
        <v>4111</v>
      </c>
      <c r="AC129" s="11">
        <v>4131</v>
      </c>
      <c r="AD129" s="11">
        <v>4176</v>
      </c>
      <c r="AE129" s="11">
        <v>4293</v>
      </c>
      <c r="AF129" s="11">
        <v>4344</v>
      </c>
      <c r="AG129" s="11">
        <v>4449</v>
      </c>
      <c r="AH129" s="11">
        <v>4499</v>
      </c>
      <c r="AI129" s="11">
        <v>4601</v>
      </c>
      <c r="AJ129" s="11">
        <v>4697</v>
      </c>
      <c r="AK129" s="11">
        <v>4853</v>
      </c>
      <c r="AL129" s="11">
        <v>4895</v>
      </c>
      <c r="AM129" s="11">
        <v>4920</v>
      </c>
      <c r="AN129" s="11">
        <v>4959</v>
      </c>
      <c r="AO129" s="11">
        <v>5065</v>
      </c>
      <c r="AP129" s="11">
        <v>5110</v>
      </c>
      <c r="AQ129" s="11">
        <v>5154</v>
      </c>
      <c r="AR129" s="11">
        <v>5260</v>
      </c>
      <c r="AS129" s="11">
        <v>5308</v>
      </c>
      <c r="AT129" s="11">
        <v>5306</v>
      </c>
      <c r="AU129" s="11">
        <v>5358</v>
      </c>
      <c r="AV129" s="11">
        <v>5373</v>
      </c>
      <c r="AW129" s="11">
        <v>5428</v>
      </c>
      <c r="AX129" s="11">
        <v>5494</v>
      </c>
      <c r="AY129" s="11">
        <v>5545</v>
      </c>
      <c r="AZ129" s="11">
        <v>5592</v>
      </c>
    </row>
    <row r="130" spans="1:52">
      <c r="A130" s="57" t="s">
        <v>123</v>
      </c>
      <c r="B130" s="9" t="s">
        <v>31</v>
      </c>
      <c r="C130" s="56">
        <v>1702</v>
      </c>
      <c r="D130" s="56">
        <v>1768</v>
      </c>
      <c r="E130" s="56">
        <v>1826</v>
      </c>
      <c r="F130" s="56">
        <v>1939</v>
      </c>
      <c r="G130" s="56">
        <v>2035</v>
      </c>
      <c r="H130" s="56">
        <v>2148</v>
      </c>
      <c r="I130" s="56">
        <v>2236</v>
      </c>
      <c r="J130" s="56">
        <v>2364</v>
      </c>
      <c r="K130" s="56">
        <v>2745</v>
      </c>
      <c r="L130" s="56">
        <v>2959</v>
      </c>
      <c r="M130" s="56">
        <v>3088</v>
      </c>
      <c r="N130" s="56">
        <v>3191</v>
      </c>
      <c r="O130" s="56">
        <v>3309</v>
      </c>
      <c r="P130" s="56">
        <v>3484</v>
      </c>
      <c r="Q130" s="56">
        <v>3892</v>
      </c>
      <c r="R130" s="56">
        <v>4110</v>
      </c>
      <c r="S130" s="56">
        <v>4280</v>
      </c>
      <c r="T130" s="56">
        <v>4443</v>
      </c>
      <c r="U130" s="56">
        <v>4628</v>
      </c>
      <c r="V130" s="56">
        <v>4818</v>
      </c>
      <c r="W130" s="56">
        <v>4020</v>
      </c>
      <c r="X130" s="56">
        <v>4050</v>
      </c>
      <c r="Y130" s="56">
        <v>4110</v>
      </c>
      <c r="Z130" s="56">
        <v>4131</v>
      </c>
      <c r="AA130" s="56">
        <v>4128</v>
      </c>
      <c r="AB130" s="11">
        <v>4171</v>
      </c>
      <c r="AC130" s="11">
        <v>4190</v>
      </c>
      <c r="AD130" s="11">
        <v>4231</v>
      </c>
      <c r="AE130" s="11">
        <v>4302</v>
      </c>
      <c r="AF130" s="11">
        <v>4399</v>
      </c>
      <c r="AG130" s="11">
        <v>4513</v>
      </c>
      <c r="AH130" s="11">
        <v>4564</v>
      </c>
      <c r="AI130" s="11">
        <v>4655</v>
      </c>
      <c r="AJ130" s="11">
        <v>4758</v>
      </c>
      <c r="AK130" s="11">
        <v>4911</v>
      </c>
      <c r="AL130" s="11">
        <v>4952</v>
      </c>
      <c r="AM130" s="11">
        <v>4977</v>
      </c>
      <c r="AN130" s="11">
        <v>5013</v>
      </c>
      <c r="AO130" s="11">
        <v>5129</v>
      </c>
      <c r="AP130" s="11">
        <v>5181</v>
      </c>
      <c r="AQ130" s="11">
        <v>5225</v>
      </c>
      <c r="AR130" s="11">
        <v>5326</v>
      </c>
      <c r="AS130" s="11">
        <v>5369</v>
      </c>
      <c r="AT130" s="11">
        <v>5385</v>
      </c>
      <c r="AU130" s="11">
        <v>5443</v>
      </c>
      <c r="AV130" s="11">
        <v>5443</v>
      </c>
      <c r="AW130" s="11">
        <v>5490</v>
      </c>
      <c r="AX130" s="11">
        <v>5549</v>
      </c>
      <c r="AY130" s="11">
        <v>5591</v>
      </c>
      <c r="AZ130" s="11">
        <v>5641</v>
      </c>
    </row>
    <row r="131" spans="1:52">
      <c r="A131" s="57" t="s">
        <v>124</v>
      </c>
      <c r="B131" s="9" t="s">
        <v>31</v>
      </c>
      <c r="C131" s="56">
        <v>1702</v>
      </c>
      <c r="D131" s="56">
        <v>1768</v>
      </c>
      <c r="E131" s="56">
        <v>1825</v>
      </c>
      <c r="F131" s="56">
        <v>1937</v>
      </c>
      <c r="G131" s="56">
        <v>2029</v>
      </c>
      <c r="H131" s="56">
        <v>2139</v>
      </c>
      <c r="I131" s="56">
        <v>2222</v>
      </c>
      <c r="J131" s="56">
        <v>2347</v>
      </c>
      <c r="K131" s="56">
        <v>2730</v>
      </c>
      <c r="L131" s="56">
        <v>2941</v>
      </c>
      <c r="M131" s="56">
        <v>3066</v>
      </c>
      <c r="N131" s="56">
        <v>3160</v>
      </c>
      <c r="O131" s="56">
        <v>3277</v>
      </c>
      <c r="P131" s="56">
        <v>3329</v>
      </c>
      <c r="Q131" s="56">
        <v>3454</v>
      </c>
      <c r="R131" s="56">
        <v>3554</v>
      </c>
      <c r="S131" s="56">
        <v>3691</v>
      </c>
      <c r="T131" s="56">
        <v>3843</v>
      </c>
      <c r="U131" s="56">
        <v>4017</v>
      </c>
      <c r="V131" s="56">
        <v>4315</v>
      </c>
      <c r="W131" s="56">
        <v>3841</v>
      </c>
      <c r="X131" s="56">
        <v>4204</v>
      </c>
      <c r="Y131" s="56">
        <v>4303</v>
      </c>
      <c r="Z131" s="56">
        <v>4301</v>
      </c>
      <c r="AA131" s="56">
        <v>4320</v>
      </c>
      <c r="AB131" s="11">
        <v>4367</v>
      </c>
      <c r="AC131" s="11">
        <v>4384</v>
      </c>
      <c r="AD131" s="11">
        <v>4420</v>
      </c>
      <c r="AE131" s="11">
        <v>4486</v>
      </c>
      <c r="AF131" s="11">
        <v>4581</v>
      </c>
      <c r="AG131" s="11">
        <v>4690</v>
      </c>
      <c r="AH131" s="11">
        <v>4737</v>
      </c>
      <c r="AI131" s="11">
        <v>4824</v>
      </c>
      <c r="AJ131" s="11">
        <v>4926</v>
      </c>
      <c r="AK131" s="11">
        <v>5071</v>
      </c>
      <c r="AL131" s="11">
        <v>5100</v>
      </c>
      <c r="AM131" s="11">
        <v>5118</v>
      </c>
      <c r="AN131" s="11">
        <v>5156</v>
      </c>
      <c r="AO131" s="11">
        <v>5253</v>
      </c>
      <c r="AP131" s="11">
        <v>5300</v>
      </c>
      <c r="AQ131" s="11">
        <v>5342</v>
      </c>
      <c r="AR131" s="11">
        <v>5435</v>
      </c>
      <c r="AS131" s="11">
        <v>5474</v>
      </c>
      <c r="AT131" s="11">
        <v>5510</v>
      </c>
      <c r="AU131" s="11">
        <v>5565</v>
      </c>
      <c r="AV131" s="11">
        <v>5567</v>
      </c>
      <c r="AW131" s="11">
        <v>5608</v>
      </c>
      <c r="AX131" s="11">
        <v>5660</v>
      </c>
      <c r="AY131" s="11">
        <v>5702</v>
      </c>
      <c r="AZ131" s="11">
        <v>5758</v>
      </c>
    </row>
    <row r="132" spans="1:52">
      <c r="A132" s="57" t="s">
        <v>125</v>
      </c>
      <c r="B132" s="9" t="s">
        <v>31</v>
      </c>
      <c r="C132" s="56">
        <v>1702</v>
      </c>
      <c r="D132" s="56">
        <v>1768</v>
      </c>
      <c r="E132" s="56">
        <v>1821</v>
      </c>
      <c r="F132" s="56">
        <v>1928</v>
      </c>
      <c r="G132" s="56">
        <v>2015</v>
      </c>
      <c r="H132" s="56">
        <v>2120</v>
      </c>
      <c r="I132" s="56">
        <v>2196</v>
      </c>
      <c r="J132" s="56">
        <v>2315</v>
      </c>
      <c r="K132" s="56">
        <v>2690</v>
      </c>
      <c r="L132" s="56">
        <v>2893</v>
      </c>
      <c r="M132" s="56">
        <v>3010</v>
      </c>
      <c r="N132" s="56">
        <v>3095</v>
      </c>
      <c r="O132" s="56">
        <v>3202</v>
      </c>
      <c r="P132" s="56">
        <v>3244</v>
      </c>
      <c r="Q132" s="56">
        <v>3359</v>
      </c>
      <c r="R132" s="56">
        <v>3447</v>
      </c>
      <c r="S132" s="56">
        <v>3574</v>
      </c>
      <c r="T132" s="56">
        <v>3708</v>
      </c>
      <c r="U132" s="56">
        <v>3874</v>
      </c>
      <c r="V132" s="56">
        <v>4029</v>
      </c>
      <c r="W132" s="56">
        <v>3435</v>
      </c>
      <c r="X132" s="56">
        <v>3489</v>
      </c>
      <c r="Y132" s="56">
        <v>3638</v>
      </c>
      <c r="Z132" s="56">
        <v>3666</v>
      </c>
      <c r="AA132" s="56">
        <v>3712</v>
      </c>
      <c r="AB132" s="11">
        <v>3791</v>
      </c>
      <c r="AC132" s="11">
        <v>3839</v>
      </c>
      <c r="AD132" s="11">
        <v>4081</v>
      </c>
      <c r="AE132" s="11">
        <v>4190</v>
      </c>
      <c r="AF132" s="11">
        <v>4264</v>
      </c>
      <c r="AG132" s="11">
        <v>4404</v>
      </c>
      <c r="AH132" s="11">
        <v>4525</v>
      </c>
      <c r="AI132" s="11">
        <v>4587</v>
      </c>
      <c r="AJ132" s="11">
        <v>4897</v>
      </c>
      <c r="AK132" s="11">
        <v>5034</v>
      </c>
      <c r="AL132" s="11">
        <v>5088</v>
      </c>
      <c r="AM132" s="11">
        <v>5122</v>
      </c>
      <c r="AN132" s="11">
        <v>5173</v>
      </c>
      <c r="AO132" s="11">
        <v>5301</v>
      </c>
      <c r="AP132" s="11">
        <v>5355</v>
      </c>
      <c r="AQ132" s="11">
        <v>5413</v>
      </c>
      <c r="AR132" s="11">
        <v>5521</v>
      </c>
      <c r="AS132" s="11">
        <v>5571</v>
      </c>
      <c r="AT132" s="11">
        <v>5630</v>
      </c>
      <c r="AU132" s="11">
        <v>5712</v>
      </c>
      <c r="AV132" s="11">
        <v>5733</v>
      </c>
      <c r="AW132" s="11">
        <v>5791</v>
      </c>
      <c r="AX132" s="11">
        <v>5865</v>
      </c>
      <c r="AY132" s="11">
        <v>5930</v>
      </c>
      <c r="AZ132" s="11">
        <v>6070</v>
      </c>
    </row>
    <row r="133" spans="1:52" s="47" customFormat="1">
      <c r="A133" s="57"/>
      <c r="C133" s="47">
        <f>MAX(C125:C132)-MIN(C125:C132)</f>
        <v>0</v>
      </c>
      <c r="D133" s="47">
        <f>MAX(D125:D132)-MIN(D125:D132)</f>
        <v>0</v>
      </c>
      <c r="E133" s="47">
        <f t="shared" ref="E133:I133" si="81">MAX(E125:E132)-MIN(E125:E132)</f>
        <v>8</v>
      </c>
      <c r="F133" s="47">
        <f t="shared" si="81"/>
        <v>16</v>
      </c>
      <c r="G133" s="47">
        <f t="shared" si="81"/>
        <v>26</v>
      </c>
      <c r="H133" s="47">
        <f t="shared" si="81"/>
        <v>37</v>
      </c>
      <c r="I133" s="47">
        <f t="shared" si="81"/>
        <v>50</v>
      </c>
      <c r="J133" s="47">
        <f>MAX(J125:J132)-MIN(J125:J132)</f>
        <v>94</v>
      </c>
      <c r="K133" s="47">
        <f>MAX(K125:K132)-MIN(K125:K132)</f>
        <v>337</v>
      </c>
      <c r="L133" s="47">
        <f t="shared" ref="L133:M133" si="82">MAX(L125:L132)-MIN(L125:L132)</f>
        <v>443</v>
      </c>
      <c r="M133" s="47">
        <f t="shared" si="82"/>
        <v>477</v>
      </c>
    </row>
    <row r="134" spans="1:52" s="47" customFormat="1">
      <c r="A134" s="57"/>
    </row>
    <row r="136" spans="1:52"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</row>
    <row r="137" spans="1:52"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</row>
    <row r="138" spans="1:52"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</row>
    <row r="139" spans="1:52"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</row>
    <row r="140" spans="1:52"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</row>
    <row r="141" spans="1:52"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</row>
    <row r="142" spans="1:52"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</row>
    <row r="143" spans="1:52"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</row>
    <row r="144" spans="1:52"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</row>
    <row r="145" spans="3:52"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8"/>
  <sheetViews>
    <sheetView workbookViewId="0"/>
  </sheetViews>
  <sheetFormatPr defaultRowHeight="15"/>
  <cols>
    <col min="1" max="1" width="28.5703125" customWidth="1"/>
    <col min="2" max="2" width="11.85546875" customWidth="1"/>
    <col min="5" max="6" width="10.85546875" customWidth="1"/>
  </cols>
  <sheetData>
    <row r="1" spans="1:51">
      <c r="A1" s="168" t="s">
        <v>397</v>
      </c>
    </row>
    <row r="2" spans="1:51">
      <c r="A2" t="s">
        <v>160</v>
      </c>
      <c r="B2" t="s">
        <v>152</v>
      </c>
    </row>
    <row r="3" spans="1:51">
      <c r="B3">
        <v>2013</v>
      </c>
      <c r="C3">
        <v>2014</v>
      </c>
      <c r="D3">
        <v>2015</v>
      </c>
      <c r="E3">
        <v>2016</v>
      </c>
      <c r="F3">
        <v>2017</v>
      </c>
      <c r="G3">
        <v>2018</v>
      </c>
      <c r="H3">
        <v>2019</v>
      </c>
      <c r="I3">
        <v>2020</v>
      </c>
      <c r="J3">
        <v>2021</v>
      </c>
      <c r="K3">
        <v>2022</v>
      </c>
      <c r="L3">
        <v>2023</v>
      </c>
      <c r="M3">
        <v>2024</v>
      </c>
      <c r="N3">
        <v>2025</v>
      </c>
      <c r="O3">
        <v>2026</v>
      </c>
      <c r="P3">
        <v>2027</v>
      </c>
      <c r="Q3">
        <v>2028</v>
      </c>
      <c r="R3">
        <v>2029</v>
      </c>
      <c r="S3">
        <v>2030</v>
      </c>
      <c r="T3">
        <v>2031</v>
      </c>
      <c r="U3">
        <v>2032</v>
      </c>
      <c r="V3">
        <v>2033</v>
      </c>
      <c r="W3">
        <v>2034</v>
      </c>
      <c r="X3">
        <v>2035</v>
      </c>
      <c r="Y3">
        <v>2036</v>
      </c>
      <c r="Z3">
        <v>2037</v>
      </c>
      <c r="AA3">
        <v>2038</v>
      </c>
      <c r="AB3">
        <v>2039</v>
      </c>
      <c r="AC3">
        <v>2040</v>
      </c>
      <c r="AD3">
        <v>2041</v>
      </c>
      <c r="AE3">
        <v>2042</v>
      </c>
      <c r="AF3">
        <v>2043</v>
      </c>
      <c r="AG3">
        <v>2044</v>
      </c>
      <c r="AH3">
        <v>2045</v>
      </c>
      <c r="AI3">
        <v>2046</v>
      </c>
      <c r="AJ3">
        <v>2047</v>
      </c>
      <c r="AK3">
        <v>2048</v>
      </c>
      <c r="AL3">
        <v>2049</v>
      </c>
      <c r="AM3">
        <v>2050</v>
      </c>
      <c r="AN3">
        <v>2051</v>
      </c>
      <c r="AO3">
        <v>2052</v>
      </c>
      <c r="AP3">
        <v>2053</v>
      </c>
      <c r="AQ3">
        <v>2054</v>
      </c>
      <c r="AR3">
        <v>2055</v>
      </c>
      <c r="AS3">
        <v>2056</v>
      </c>
      <c r="AT3">
        <v>2057</v>
      </c>
      <c r="AU3">
        <v>2058</v>
      </c>
      <c r="AV3">
        <v>2059</v>
      </c>
      <c r="AW3">
        <v>2060</v>
      </c>
      <c r="AX3">
        <v>2061</v>
      </c>
      <c r="AY3">
        <v>2062</v>
      </c>
    </row>
    <row r="4" spans="1:51">
      <c r="A4" t="s">
        <v>153</v>
      </c>
      <c r="B4">
        <v>32904</v>
      </c>
      <c r="C4">
        <v>32232</v>
      </c>
      <c r="D4">
        <v>30940</v>
      </c>
      <c r="E4">
        <v>30920</v>
      </c>
      <c r="F4">
        <v>30902</v>
      </c>
      <c r="G4">
        <v>30957</v>
      </c>
      <c r="H4">
        <v>30618</v>
      </c>
      <c r="I4">
        <v>30529</v>
      </c>
      <c r="J4">
        <v>31055</v>
      </c>
      <c r="K4">
        <v>30993</v>
      </c>
      <c r="L4">
        <v>30780</v>
      </c>
      <c r="M4">
        <v>30563</v>
      </c>
      <c r="N4">
        <v>30588</v>
      </c>
      <c r="O4">
        <v>30963</v>
      </c>
      <c r="P4">
        <v>31035</v>
      </c>
      <c r="Q4">
        <v>30892</v>
      </c>
      <c r="R4">
        <v>30709</v>
      </c>
      <c r="S4">
        <v>30695</v>
      </c>
      <c r="T4">
        <v>31614</v>
      </c>
      <c r="U4">
        <v>31205</v>
      </c>
      <c r="V4">
        <v>30981</v>
      </c>
      <c r="W4">
        <v>30806</v>
      </c>
      <c r="X4">
        <v>30759</v>
      </c>
      <c r="Y4">
        <v>30921</v>
      </c>
      <c r="Z4">
        <v>31454</v>
      </c>
      <c r="AA4">
        <v>31122</v>
      </c>
      <c r="AB4">
        <v>31124</v>
      </c>
      <c r="AC4">
        <v>31652</v>
      </c>
      <c r="AD4">
        <v>31306</v>
      </c>
      <c r="AE4">
        <v>31014</v>
      </c>
      <c r="AF4">
        <v>31050</v>
      </c>
      <c r="AG4">
        <v>31593</v>
      </c>
      <c r="AH4">
        <v>31372</v>
      </c>
      <c r="AI4">
        <v>31132</v>
      </c>
      <c r="AJ4">
        <v>31108</v>
      </c>
      <c r="AK4">
        <v>31203</v>
      </c>
      <c r="AL4">
        <v>31203</v>
      </c>
      <c r="AM4">
        <v>31203</v>
      </c>
      <c r="AN4">
        <v>31203</v>
      </c>
      <c r="AO4">
        <v>31203</v>
      </c>
      <c r="AP4">
        <v>31203</v>
      </c>
      <c r="AQ4">
        <v>31203</v>
      </c>
      <c r="AR4">
        <v>31203</v>
      </c>
      <c r="AS4">
        <v>31203</v>
      </c>
      <c r="AT4">
        <v>31203</v>
      </c>
      <c r="AU4">
        <v>31203</v>
      </c>
      <c r="AV4">
        <v>31203</v>
      </c>
      <c r="AW4">
        <v>31203</v>
      </c>
      <c r="AX4">
        <v>31203</v>
      </c>
      <c r="AY4">
        <v>31203</v>
      </c>
    </row>
    <row r="5" spans="1:51">
      <c r="A5" t="s">
        <v>154</v>
      </c>
      <c r="B5">
        <v>32904</v>
      </c>
      <c r="C5">
        <v>32232</v>
      </c>
      <c r="D5">
        <v>30940</v>
      </c>
      <c r="E5">
        <v>30920</v>
      </c>
      <c r="F5">
        <v>30903</v>
      </c>
      <c r="G5">
        <v>30958</v>
      </c>
      <c r="H5">
        <v>30621</v>
      </c>
      <c r="I5">
        <v>30532</v>
      </c>
      <c r="J5">
        <v>30846</v>
      </c>
      <c r="K5">
        <v>30821</v>
      </c>
      <c r="L5">
        <v>31368</v>
      </c>
      <c r="M5">
        <v>33932</v>
      </c>
      <c r="N5">
        <v>34506</v>
      </c>
      <c r="O5">
        <v>35109</v>
      </c>
      <c r="P5">
        <v>35049</v>
      </c>
      <c r="Q5">
        <v>34984</v>
      </c>
      <c r="R5">
        <v>35015</v>
      </c>
      <c r="S5">
        <v>35318</v>
      </c>
      <c r="T5">
        <v>35258</v>
      </c>
      <c r="U5">
        <v>35226</v>
      </c>
      <c r="V5">
        <v>35202</v>
      </c>
      <c r="W5">
        <v>35908</v>
      </c>
      <c r="X5">
        <v>35506</v>
      </c>
      <c r="Y5">
        <v>35257</v>
      </c>
      <c r="Z5">
        <v>35222</v>
      </c>
      <c r="AA5">
        <v>36053</v>
      </c>
      <c r="AB5">
        <v>35606</v>
      </c>
      <c r="AC5">
        <v>35610</v>
      </c>
      <c r="AD5">
        <v>36034</v>
      </c>
      <c r="AE5">
        <v>35717</v>
      </c>
      <c r="AF5">
        <v>35464</v>
      </c>
      <c r="AG5">
        <v>35437</v>
      </c>
      <c r="AH5">
        <v>35893</v>
      </c>
      <c r="AI5">
        <v>35697</v>
      </c>
      <c r="AJ5">
        <v>35688</v>
      </c>
      <c r="AK5">
        <v>35596</v>
      </c>
      <c r="AL5">
        <v>35596</v>
      </c>
      <c r="AM5">
        <v>35596</v>
      </c>
      <c r="AN5">
        <v>35596</v>
      </c>
      <c r="AO5">
        <v>35596</v>
      </c>
      <c r="AP5">
        <v>35596</v>
      </c>
      <c r="AQ5">
        <v>35596</v>
      </c>
      <c r="AR5">
        <v>35596</v>
      </c>
      <c r="AS5">
        <v>35596</v>
      </c>
      <c r="AT5">
        <v>35596</v>
      </c>
      <c r="AU5">
        <v>35596</v>
      </c>
      <c r="AV5">
        <v>35596</v>
      </c>
      <c r="AW5">
        <v>35596</v>
      </c>
      <c r="AX5">
        <v>35596</v>
      </c>
      <c r="AY5">
        <v>35596</v>
      </c>
    </row>
    <row r="6" spans="1:51">
      <c r="A6" t="s">
        <v>120</v>
      </c>
      <c r="B6">
        <v>32904</v>
      </c>
      <c r="C6">
        <v>32232</v>
      </c>
      <c r="D6">
        <v>30940</v>
      </c>
      <c r="E6">
        <v>30920</v>
      </c>
      <c r="F6">
        <v>30902</v>
      </c>
      <c r="G6">
        <v>30957</v>
      </c>
      <c r="H6">
        <v>30618</v>
      </c>
      <c r="I6">
        <v>30529</v>
      </c>
      <c r="J6">
        <v>31048</v>
      </c>
      <c r="K6">
        <v>30982</v>
      </c>
      <c r="L6">
        <v>30786</v>
      </c>
      <c r="M6">
        <v>30513</v>
      </c>
      <c r="N6">
        <v>30650</v>
      </c>
      <c r="O6">
        <v>31383</v>
      </c>
      <c r="P6">
        <v>33408</v>
      </c>
      <c r="Q6">
        <v>36951</v>
      </c>
      <c r="R6">
        <v>37650</v>
      </c>
      <c r="S6">
        <v>37659</v>
      </c>
      <c r="T6">
        <v>37859</v>
      </c>
      <c r="U6">
        <v>37751</v>
      </c>
      <c r="V6">
        <v>37634</v>
      </c>
      <c r="W6">
        <v>37500</v>
      </c>
      <c r="X6">
        <v>37503</v>
      </c>
      <c r="Y6">
        <v>37614</v>
      </c>
      <c r="Z6">
        <v>37820</v>
      </c>
      <c r="AA6">
        <v>37821</v>
      </c>
      <c r="AB6">
        <v>37821</v>
      </c>
      <c r="AC6">
        <v>37918</v>
      </c>
      <c r="AD6">
        <v>37962</v>
      </c>
      <c r="AE6">
        <v>37850</v>
      </c>
      <c r="AF6">
        <v>37871</v>
      </c>
      <c r="AG6">
        <v>37897</v>
      </c>
      <c r="AH6">
        <v>37913</v>
      </c>
      <c r="AI6">
        <v>37900</v>
      </c>
      <c r="AJ6">
        <v>37966</v>
      </c>
      <c r="AK6">
        <v>37937</v>
      </c>
      <c r="AL6">
        <v>37937</v>
      </c>
      <c r="AM6">
        <v>37937</v>
      </c>
      <c r="AN6">
        <v>37937</v>
      </c>
      <c r="AO6">
        <v>37937</v>
      </c>
      <c r="AP6">
        <v>37937</v>
      </c>
      <c r="AQ6">
        <v>37937</v>
      </c>
      <c r="AR6">
        <v>37937</v>
      </c>
      <c r="AS6">
        <v>37937</v>
      </c>
      <c r="AT6">
        <v>37937</v>
      </c>
      <c r="AU6">
        <v>37937</v>
      </c>
      <c r="AV6">
        <v>37937</v>
      </c>
      <c r="AW6">
        <v>37937</v>
      </c>
      <c r="AX6">
        <v>37937</v>
      </c>
      <c r="AY6">
        <v>37937</v>
      </c>
    </row>
    <row r="7" spans="1:51">
      <c r="A7" t="s">
        <v>155</v>
      </c>
      <c r="B7">
        <v>32904</v>
      </c>
      <c r="C7">
        <v>32232</v>
      </c>
      <c r="D7">
        <v>30943</v>
      </c>
      <c r="E7">
        <v>30924</v>
      </c>
      <c r="F7">
        <v>30906</v>
      </c>
      <c r="G7">
        <v>30842</v>
      </c>
      <c r="H7">
        <v>30531</v>
      </c>
      <c r="I7">
        <v>30960</v>
      </c>
      <c r="J7">
        <v>34308</v>
      </c>
      <c r="K7">
        <v>35126</v>
      </c>
      <c r="L7">
        <v>35258</v>
      </c>
      <c r="M7">
        <v>35511</v>
      </c>
      <c r="N7">
        <v>35489</v>
      </c>
      <c r="O7">
        <v>35311</v>
      </c>
      <c r="P7">
        <v>35095</v>
      </c>
      <c r="Q7">
        <v>34947</v>
      </c>
      <c r="R7">
        <v>34879</v>
      </c>
      <c r="S7">
        <v>34824</v>
      </c>
      <c r="T7">
        <v>35089</v>
      </c>
      <c r="U7">
        <v>35954</v>
      </c>
      <c r="V7">
        <v>35539</v>
      </c>
      <c r="W7">
        <v>35546</v>
      </c>
      <c r="X7">
        <v>35548</v>
      </c>
      <c r="Y7">
        <v>35311</v>
      </c>
      <c r="Z7">
        <v>35293</v>
      </c>
      <c r="AA7">
        <v>36126</v>
      </c>
      <c r="AB7">
        <v>35652</v>
      </c>
      <c r="AC7">
        <v>35649</v>
      </c>
      <c r="AD7">
        <v>36010</v>
      </c>
      <c r="AE7">
        <v>35747</v>
      </c>
      <c r="AF7">
        <v>35505</v>
      </c>
      <c r="AG7">
        <v>35476</v>
      </c>
      <c r="AH7">
        <v>35863</v>
      </c>
      <c r="AI7">
        <v>35303</v>
      </c>
      <c r="AJ7">
        <v>36035</v>
      </c>
      <c r="AK7">
        <v>35624</v>
      </c>
      <c r="AL7">
        <v>35624</v>
      </c>
      <c r="AM7">
        <v>35624</v>
      </c>
      <c r="AN7">
        <v>35624</v>
      </c>
      <c r="AO7">
        <v>35624</v>
      </c>
      <c r="AP7">
        <v>35624</v>
      </c>
      <c r="AQ7">
        <v>35624</v>
      </c>
      <c r="AR7">
        <v>35624</v>
      </c>
      <c r="AS7">
        <v>35624</v>
      </c>
      <c r="AT7">
        <v>35624</v>
      </c>
      <c r="AU7">
        <v>35624</v>
      </c>
      <c r="AV7">
        <v>35624</v>
      </c>
      <c r="AW7">
        <v>35624</v>
      </c>
      <c r="AX7">
        <v>35624</v>
      </c>
      <c r="AY7">
        <v>35624</v>
      </c>
    </row>
    <row r="8" spans="1:51">
      <c r="A8" t="s">
        <v>156</v>
      </c>
      <c r="B8">
        <v>32904</v>
      </c>
      <c r="C8">
        <v>32232</v>
      </c>
      <c r="D8">
        <v>30943</v>
      </c>
      <c r="E8">
        <v>30924</v>
      </c>
      <c r="F8">
        <v>30906</v>
      </c>
      <c r="G8">
        <v>30842</v>
      </c>
      <c r="H8">
        <v>30531</v>
      </c>
      <c r="I8">
        <v>30960</v>
      </c>
      <c r="J8">
        <v>34310</v>
      </c>
      <c r="K8">
        <v>35131</v>
      </c>
      <c r="L8">
        <v>35105</v>
      </c>
      <c r="M8">
        <v>34964</v>
      </c>
      <c r="N8">
        <v>34761</v>
      </c>
      <c r="O8">
        <v>37125</v>
      </c>
      <c r="P8">
        <v>40643</v>
      </c>
      <c r="Q8">
        <v>41155</v>
      </c>
      <c r="R8">
        <v>41229</v>
      </c>
      <c r="S8">
        <v>41271</v>
      </c>
      <c r="T8">
        <v>41503</v>
      </c>
      <c r="U8">
        <v>41594</v>
      </c>
      <c r="V8">
        <v>41665</v>
      </c>
      <c r="W8">
        <v>41709</v>
      </c>
      <c r="X8">
        <v>41758</v>
      </c>
      <c r="Y8">
        <v>41803</v>
      </c>
      <c r="Z8">
        <v>41857</v>
      </c>
      <c r="AA8">
        <v>41904</v>
      </c>
      <c r="AB8">
        <v>41940</v>
      </c>
      <c r="AC8">
        <v>42137</v>
      </c>
      <c r="AD8">
        <v>41933</v>
      </c>
      <c r="AE8">
        <v>41953</v>
      </c>
      <c r="AF8">
        <v>42050</v>
      </c>
      <c r="AG8">
        <v>42105</v>
      </c>
      <c r="AH8">
        <v>42063</v>
      </c>
      <c r="AI8">
        <v>42083</v>
      </c>
      <c r="AJ8">
        <v>42110</v>
      </c>
      <c r="AK8">
        <v>42113</v>
      </c>
      <c r="AL8">
        <v>42113</v>
      </c>
      <c r="AM8">
        <v>42113</v>
      </c>
      <c r="AN8">
        <v>42113</v>
      </c>
      <c r="AO8">
        <v>42113</v>
      </c>
      <c r="AP8">
        <v>42113</v>
      </c>
      <c r="AQ8">
        <v>42113</v>
      </c>
      <c r="AR8">
        <v>42113</v>
      </c>
      <c r="AS8">
        <v>42113</v>
      </c>
      <c r="AT8">
        <v>42113</v>
      </c>
      <c r="AU8">
        <v>42113</v>
      </c>
      <c r="AV8">
        <v>42113</v>
      </c>
      <c r="AW8">
        <v>42113</v>
      </c>
      <c r="AX8">
        <v>42113</v>
      </c>
      <c r="AY8">
        <v>42113</v>
      </c>
    </row>
    <row r="9" spans="1:51">
      <c r="A9" t="s">
        <v>157</v>
      </c>
      <c r="B9">
        <v>32904</v>
      </c>
      <c r="C9">
        <v>32232</v>
      </c>
      <c r="D9">
        <v>30943</v>
      </c>
      <c r="E9">
        <v>30926</v>
      </c>
      <c r="F9">
        <v>30908</v>
      </c>
      <c r="G9">
        <v>30845</v>
      </c>
      <c r="H9">
        <v>30724</v>
      </c>
      <c r="I9">
        <v>31255</v>
      </c>
      <c r="J9">
        <v>34204</v>
      </c>
      <c r="K9">
        <v>35009</v>
      </c>
      <c r="L9">
        <v>35228</v>
      </c>
      <c r="M9">
        <v>35042</v>
      </c>
      <c r="N9">
        <v>34882</v>
      </c>
      <c r="O9">
        <v>37198</v>
      </c>
      <c r="P9">
        <v>40886</v>
      </c>
      <c r="Q9">
        <v>41638</v>
      </c>
      <c r="R9">
        <v>41743</v>
      </c>
      <c r="S9">
        <v>41742</v>
      </c>
      <c r="T9">
        <v>41956</v>
      </c>
      <c r="U9">
        <v>42041</v>
      </c>
      <c r="V9">
        <v>42094</v>
      </c>
      <c r="W9">
        <v>42100</v>
      </c>
      <c r="X9">
        <v>42118</v>
      </c>
      <c r="Y9">
        <v>42143</v>
      </c>
      <c r="Z9">
        <v>42182</v>
      </c>
      <c r="AA9">
        <v>42207</v>
      </c>
      <c r="AB9">
        <v>42207</v>
      </c>
      <c r="AC9">
        <v>42213</v>
      </c>
      <c r="AD9">
        <v>42360</v>
      </c>
      <c r="AE9">
        <v>42150</v>
      </c>
      <c r="AF9">
        <v>42149</v>
      </c>
      <c r="AG9">
        <v>42220</v>
      </c>
      <c r="AH9">
        <v>42355</v>
      </c>
      <c r="AI9">
        <v>42155</v>
      </c>
      <c r="AJ9">
        <v>42148</v>
      </c>
      <c r="AK9">
        <v>42216</v>
      </c>
      <c r="AL9">
        <v>42216</v>
      </c>
      <c r="AM9">
        <v>42216</v>
      </c>
      <c r="AN9">
        <v>42216</v>
      </c>
      <c r="AO9">
        <v>42216</v>
      </c>
      <c r="AP9">
        <v>42216</v>
      </c>
      <c r="AQ9">
        <v>42216</v>
      </c>
      <c r="AR9">
        <v>42216</v>
      </c>
      <c r="AS9">
        <v>42216</v>
      </c>
      <c r="AT9">
        <v>42216</v>
      </c>
      <c r="AU9">
        <v>42216</v>
      </c>
      <c r="AV9">
        <v>42216</v>
      </c>
      <c r="AW9">
        <v>42216</v>
      </c>
      <c r="AX9">
        <v>42216</v>
      </c>
      <c r="AY9">
        <v>42216</v>
      </c>
    </row>
    <row r="10" spans="1:51">
      <c r="A10" t="s">
        <v>158</v>
      </c>
      <c r="B10">
        <v>32904</v>
      </c>
      <c r="C10">
        <v>32232</v>
      </c>
      <c r="D10">
        <v>30943</v>
      </c>
      <c r="E10">
        <v>30924</v>
      </c>
      <c r="F10">
        <v>30906</v>
      </c>
      <c r="G10">
        <v>30842</v>
      </c>
      <c r="H10">
        <v>30716</v>
      </c>
      <c r="I10">
        <v>31248</v>
      </c>
      <c r="J10">
        <v>34199</v>
      </c>
      <c r="K10">
        <v>35006</v>
      </c>
      <c r="L10">
        <v>35234</v>
      </c>
      <c r="M10">
        <v>34831</v>
      </c>
      <c r="N10">
        <v>34699</v>
      </c>
      <c r="O10">
        <v>35294</v>
      </c>
      <c r="P10">
        <v>35222</v>
      </c>
      <c r="Q10">
        <v>35125</v>
      </c>
      <c r="R10">
        <v>35150</v>
      </c>
      <c r="S10">
        <v>35148</v>
      </c>
      <c r="T10">
        <v>35247</v>
      </c>
      <c r="U10">
        <v>37527</v>
      </c>
      <c r="V10">
        <v>41199</v>
      </c>
      <c r="W10">
        <v>42138</v>
      </c>
      <c r="X10">
        <v>42129</v>
      </c>
      <c r="Y10">
        <v>42171</v>
      </c>
      <c r="Z10">
        <v>42184</v>
      </c>
      <c r="AA10">
        <v>42203</v>
      </c>
      <c r="AB10">
        <v>42207</v>
      </c>
      <c r="AC10">
        <v>42216</v>
      </c>
      <c r="AD10">
        <v>42360</v>
      </c>
      <c r="AE10">
        <v>42150</v>
      </c>
      <c r="AF10">
        <v>42149</v>
      </c>
      <c r="AG10">
        <v>42220</v>
      </c>
      <c r="AH10">
        <v>42355</v>
      </c>
      <c r="AI10">
        <v>42155</v>
      </c>
      <c r="AJ10">
        <v>42148</v>
      </c>
      <c r="AK10">
        <v>42216</v>
      </c>
      <c r="AL10">
        <v>42216</v>
      </c>
      <c r="AM10">
        <v>42216</v>
      </c>
      <c r="AN10">
        <v>42216</v>
      </c>
      <c r="AO10">
        <v>42216</v>
      </c>
      <c r="AP10">
        <v>42216</v>
      </c>
      <c r="AQ10">
        <v>42216</v>
      </c>
      <c r="AR10">
        <v>42216</v>
      </c>
      <c r="AS10">
        <v>42216</v>
      </c>
      <c r="AT10">
        <v>42216</v>
      </c>
      <c r="AU10">
        <v>42216</v>
      </c>
      <c r="AV10">
        <v>42216</v>
      </c>
      <c r="AW10">
        <v>42216</v>
      </c>
      <c r="AX10">
        <v>42216</v>
      </c>
      <c r="AY10">
        <v>42216</v>
      </c>
    </row>
    <row r="11" spans="1:51">
      <c r="A11" t="s">
        <v>159</v>
      </c>
      <c r="B11">
        <v>32904</v>
      </c>
      <c r="C11">
        <v>32232</v>
      </c>
      <c r="D11">
        <v>30943</v>
      </c>
      <c r="E11">
        <v>30924</v>
      </c>
      <c r="F11">
        <v>30906</v>
      </c>
      <c r="G11">
        <v>30842</v>
      </c>
      <c r="H11">
        <v>30716</v>
      </c>
      <c r="I11">
        <v>31248</v>
      </c>
      <c r="J11">
        <v>34199</v>
      </c>
      <c r="K11">
        <v>35006</v>
      </c>
      <c r="L11">
        <v>35231</v>
      </c>
      <c r="M11">
        <v>34831</v>
      </c>
      <c r="N11">
        <v>34700</v>
      </c>
      <c r="O11">
        <v>35292</v>
      </c>
      <c r="P11">
        <v>35219</v>
      </c>
      <c r="Q11">
        <v>35122</v>
      </c>
      <c r="R11">
        <v>35144</v>
      </c>
      <c r="S11">
        <v>35171</v>
      </c>
      <c r="T11">
        <v>35569</v>
      </c>
      <c r="U11">
        <v>35328</v>
      </c>
      <c r="V11">
        <v>35310</v>
      </c>
      <c r="W11">
        <v>35339</v>
      </c>
      <c r="X11">
        <v>35637</v>
      </c>
      <c r="Y11">
        <v>35353</v>
      </c>
      <c r="Z11">
        <v>35353</v>
      </c>
      <c r="AA11">
        <v>35390</v>
      </c>
      <c r="AB11">
        <v>35970</v>
      </c>
      <c r="AC11">
        <v>35545</v>
      </c>
      <c r="AD11">
        <v>35286</v>
      </c>
      <c r="AE11">
        <v>35209</v>
      </c>
      <c r="AF11">
        <v>35176</v>
      </c>
      <c r="AG11">
        <v>35372</v>
      </c>
      <c r="AH11">
        <v>35849</v>
      </c>
      <c r="AI11">
        <v>35454</v>
      </c>
      <c r="AJ11">
        <v>35455</v>
      </c>
      <c r="AK11">
        <v>35418</v>
      </c>
      <c r="AL11">
        <v>35418</v>
      </c>
      <c r="AM11">
        <v>35418</v>
      </c>
      <c r="AN11">
        <v>35418</v>
      </c>
      <c r="AO11">
        <v>35418</v>
      </c>
      <c r="AP11">
        <v>35418</v>
      </c>
      <c r="AQ11">
        <v>35418</v>
      </c>
      <c r="AR11">
        <v>35418</v>
      </c>
      <c r="AS11">
        <v>35418</v>
      </c>
      <c r="AT11">
        <v>35418</v>
      </c>
      <c r="AU11">
        <v>35418</v>
      </c>
      <c r="AV11">
        <v>35418</v>
      </c>
      <c r="AW11">
        <v>35418</v>
      </c>
      <c r="AX11">
        <v>35418</v>
      </c>
      <c r="AY11">
        <v>35418</v>
      </c>
    </row>
    <row r="13" spans="1:51" s="59" customFormat="1">
      <c r="A13" s="58" t="s">
        <v>161</v>
      </c>
      <c r="B13" s="59" t="s">
        <v>152</v>
      </c>
    </row>
    <row r="14" spans="1:51" s="59" customFormat="1">
      <c r="A14" s="60"/>
      <c r="B14" s="61">
        <v>2013</v>
      </c>
      <c r="C14" s="61">
        <v>2014</v>
      </c>
      <c r="D14" s="61">
        <v>2015</v>
      </c>
      <c r="E14" s="61">
        <v>2016</v>
      </c>
      <c r="F14" s="61">
        <v>2017</v>
      </c>
      <c r="G14" s="61">
        <v>2018</v>
      </c>
      <c r="H14" s="61">
        <v>2019</v>
      </c>
      <c r="I14" s="61">
        <v>2020</v>
      </c>
      <c r="J14" s="61">
        <v>2021</v>
      </c>
      <c r="K14" s="61">
        <v>2022</v>
      </c>
      <c r="L14" s="61">
        <v>2023</v>
      </c>
      <c r="M14" s="61">
        <v>2024</v>
      </c>
      <c r="N14" s="61">
        <v>2025</v>
      </c>
      <c r="O14" s="61">
        <v>2026</v>
      </c>
      <c r="P14" s="61">
        <v>2027</v>
      </c>
      <c r="Q14" s="61">
        <v>2028</v>
      </c>
      <c r="R14" s="61">
        <v>2029</v>
      </c>
      <c r="S14" s="61">
        <v>2030</v>
      </c>
      <c r="T14" s="61">
        <v>2031</v>
      </c>
      <c r="U14" s="61">
        <v>2032</v>
      </c>
      <c r="V14" s="61">
        <v>2033</v>
      </c>
      <c r="W14" s="61">
        <v>2034</v>
      </c>
      <c r="X14" s="61">
        <v>2035</v>
      </c>
      <c r="Y14" s="61">
        <v>2036</v>
      </c>
      <c r="Z14" s="61">
        <v>2037</v>
      </c>
      <c r="AA14" s="61">
        <v>2038</v>
      </c>
      <c r="AB14" s="61">
        <v>2039</v>
      </c>
      <c r="AC14" s="61">
        <v>2040</v>
      </c>
      <c r="AD14" s="61">
        <v>2041</v>
      </c>
      <c r="AE14" s="61">
        <v>2042</v>
      </c>
      <c r="AF14" s="61">
        <v>2043</v>
      </c>
      <c r="AG14" s="61">
        <v>2044</v>
      </c>
      <c r="AH14" s="61">
        <v>2045</v>
      </c>
      <c r="AI14" s="61">
        <v>2046</v>
      </c>
      <c r="AJ14" s="61">
        <v>2047</v>
      </c>
      <c r="AK14" s="61">
        <v>2048</v>
      </c>
      <c r="AL14" s="61">
        <v>2049</v>
      </c>
      <c r="AM14" s="61">
        <v>2050</v>
      </c>
      <c r="AN14" s="61">
        <v>2051</v>
      </c>
      <c r="AO14" s="61">
        <v>2052</v>
      </c>
      <c r="AP14" s="61">
        <v>2053</v>
      </c>
      <c r="AQ14" s="61">
        <v>2054</v>
      </c>
      <c r="AR14" s="61">
        <v>2055</v>
      </c>
      <c r="AS14" s="61">
        <v>2056</v>
      </c>
      <c r="AT14" s="61">
        <v>2057</v>
      </c>
      <c r="AU14" s="61">
        <v>2058</v>
      </c>
      <c r="AV14" s="61">
        <v>2059</v>
      </c>
      <c r="AW14" s="61">
        <v>2060</v>
      </c>
      <c r="AX14" s="61">
        <v>2061</v>
      </c>
      <c r="AY14" s="61">
        <v>2062</v>
      </c>
    </row>
    <row r="15" spans="1:51" s="59" customFormat="1">
      <c r="A15" s="59" t="s">
        <v>153</v>
      </c>
      <c r="B15" s="62">
        <v>171.68</v>
      </c>
      <c r="C15" s="62">
        <v>157.22</v>
      </c>
      <c r="D15" s="62">
        <v>417.34000000000003</v>
      </c>
      <c r="E15" s="62">
        <v>462.2</v>
      </c>
      <c r="F15" s="62">
        <v>465.43999999999994</v>
      </c>
      <c r="G15" s="62">
        <v>465.37</v>
      </c>
      <c r="H15" s="62">
        <v>489.18</v>
      </c>
      <c r="I15" s="62">
        <v>425.52000000000004</v>
      </c>
      <c r="J15" s="62">
        <v>330.1</v>
      </c>
      <c r="K15" s="62">
        <v>317.5</v>
      </c>
      <c r="L15" s="62">
        <v>562.99</v>
      </c>
      <c r="M15" s="62">
        <v>668.54</v>
      </c>
      <c r="N15" s="62">
        <v>743.2</v>
      </c>
      <c r="O15" s="62">
        <v>643.23</v>
      </c>
      <c r="P15" s="62">
        <v>659.07</v>
      </c>
      <c r="Q15" s="62">
        <v>657.68999999999994</v>
      </c>
      <c r="R15" s="62">
        <v>978.36</v>
      </c>
      <c r="S15" s="62">
        <v>1088.3</v>
      </c>
      <c r="T15" s="62">
        <v>1021.01</v>
      </c>
      <c r="U15" s="62">
        <v>2128.9499999999998</v>
      </c>
      <c r="V15" s="62">
        <v>2302.21</v>
      </c>
      <c r="W15" s="62">
        <v>2475.4499999999998</v>
      </c>
      <c r="X15" s="62">
        <v>2706.33</v>
      </c>
      <c r="Y15" s="62">
        <v>2812.56</v>
      </c>
      <c r="Z15" s="62">
        <v>2726.2400000000002</v>
      </c>
      <c r="AA15" s="62">
        <v>3812.31</v>
      </c>
      <c r="AB15" s="62">
        <v>3981.9</v>
      </c>
      <c r="AC15" s="62">
        <v>3967.14</v>
      </c>
      <c r="AD15" s="62">
        <v>4950.1100000000006</v>
      </c>
      <c r="AE15" s="62">
        <v>5381.95</v>
      </c>
      <c r="AF15" s="62">
        <v>5659.5</v>
      </c>
      <c r="AG15" s="62">
        <v>5664.05</v>
      </c>
      <c r="AH15" s="62">
        <v>6567.88</v>
      </c>
      <c r="AI15" s="62">
        <v>7030.17</v>
      </c>
      <c r="AJ15" s="62">
        <v>7376.0899999999992</v>
      </c>
      <c r="AK15" s="62">
        <v>7586.67</v>
      </c>
      <c r="AL15" s="62">
        <v>7559.15</v>
      </c>
      <c r="AM15" s="62">
        <v>7575.74</v>
      </c>
      <c r="AN15" s="62">
        <v>7592.64</v>
      </c>
      <c r="AO15" s="62">
        <v>7609.84</v>
      </c>
      <c r="AP15" s="62">
        <v>7627.35</v>
      </c>
      <c r="AQ15" s="62">
        <v>7645.18</v>
      </c>
      <c r="AR15" s="62">
        <v>7663.3300000000008</v>
      </c>
      <c r="AS15" s="62">
        <v>7681.8</v>
      </c>
      <c r="AT15" s="62">
        <v>7700.6100000000006</v>
      </c>
      <c r="AU15" s="62">
        <v>7719.75</v>
      </c>
      <c r="AV15" s="62">
        <v>7739.24</v>
      </c>
      <c r="AW15" s="62">
        <v>7759.07</v>
      </c>
      <c r="AX15" s="62">
        <v>7779.28</v>
      </c>
      <c r="AY15" s="62">
        <v>7799.84</v>
      </c>
    </row>
    <row r="16" spans="1:51" s="59" customFormat="1">
      <c r="A16" s="59" t="s">
        <v>154</v>
      </c>
      <c r="B16" s="62">
        <v>171.68</v>
      </c>
      <c r="C16" s="62">
        <v>157.22</v>
      </c>
      <c r="D16" s="62">
        <v>417.34000000000003</v>
      </c>
      <c r="E16" s="62">
        <v>462.22</v>
      </c>
      <c r="F16" s="62">
        <v>465.41999999999996</v>
      </c>
      <c r="G16" s="62">
        <v>465.37</v>
      </c>
      <c r="H16" s="62">
        <v>489.19</v>
      </c>
      <c r="I16" s="62">
        <v>425.51</v>
      </c>
      <c r="J16" s="62">
        <v>355.99</v>
      </c>
      <c r="K16" s="62">
        <v>346.04999999999995</v>
      </c>
      <c r="L16" s="62">
        <v>381.06</v>
      </c>
      <c r="M16" s="62">
        <v>377.89</v>
      </c>
      <c r="N16" s="62">
        <v>413.58000000000004</v>
      </c>
      <c r="O16" s="62">
        <v>323.53999999999996</v>
      </c>
      <c r="P16" s="62">
        <v>329.55</v>
      </c>
      <c r="Q16" s="62">
        <v>322.15999999999997</v>
      </c>
      <c r="R16" s="62">
        <v>331.49</v>
      </c>
      <c r="S16" s="62">
        <v>399.74</v>
      </c>
      <c r="T16" s="62">
        <v>482.73</v>
      </c>
      <c r="U16" s="62">
        <v>541.61</v>
      </c>
      <c r="V16" s="62">
        <v>691.40000000000009</v>
      </c>
      <c r="W16" s="62">
        <v>624.26</v>
      </c>
      <c r="X16" s="62">
        <v>1699.82</v>
      </c>
      <c r="Y16" s="62">
        <v>1872.1100000000001</v>
      </c>
      <c r="Z16" s="62">
        <v>2002.08</v>
      </c>
      <c r="AA16" s="62">
        <v>1914.51</v>
      </c>
      <c r="AB16" s="62">
        <v>3032.8</v>
      </c>
      <c r="AC16" s="62">
        <v>3214.58</v>
      </c>
      <c r="AD16" s="62">
        <v>3262.35</v>
      </c>
      <c r="AE16" s="62">
        <v>4335.5199999999995</v>
      </c>
      <c r="AF16" s="62">
        <v>4679.2000000000007</v>
      </c>
      <c r="AG16" s="62">
        <v>4912.9800000000005</v>
      </c>
      <c r="AH16" s="62">
        <v>4818.3499999999995</v>
      </c>
      <c r="AI16" s="62">
        <v>5845.52</v>
      </c>
      <c r="AJ16" s="62">
        <v>6135.4000000000005</v>
      </c>
      <c r="AK16" s="62">
        <v>6293.27</v>
      </c>
      <c r="AL16" s="62">
        <v>6273.1900000000005</v>
      </c>
      <c r="AM16" s="62">
        <v>6287.01</v>
      </c>
      <c r="AN16" s="62">
        <v>6301.09</v>
      </c>
      <c r="AO16" s="62">
        <v>6315.42</v>
      </c>
      <c r="AP16" s="62">
        <v>6330.01</v>
      </c>
      <c r="AQ16" s="62">
        <v>6344.8600000000006</v>
      </c>
      <c r="AR16" s="62">
        <v>6359.9800000000005</v>
      </c>
      <c r="AS16" s="62">
        <v>6375.36</v>
      </c>
      <c r="AT16" s="62">
        <v>6391.03</v>
      </c>
      <c r="AU16" s="62">
        <v>6406.98</v>
      </c>
      <c r="AV16" s="62">
        <v>6423.2199999999993</v>
      </c>
      <c r="AW16" s="62">
        <v>6439.7499999999991</v>
      </c>
      <c r="AX16" s="62">
        <v>6456.56</v>
      </c>
      <c r="AY16" s="62">
        <v>6473.7</v>
      </c>
    </row>
    <row r="17" spans="1:51" s="59" customFormat="1">
      <c r="A17" s="59" t="s">
        <v>120</v>
      </c>
      <c r="B17" s="62">
        <v>171.68</v>
      </c>
      <c r="C17" s="62">
        <v>157.22</v>
      </c>
      <c r="D17" s="62">
        <v>417.34000000000003</v>
      </c>
      <c r="E17" s="62">
        <v>462.2</v>
      </c>
      <c r="F17" s="62">
        <v>465.43999999999994</v>
      </c>
      <c r="G17" s="62">
        <v>465.37</v>
      </c>
      <c r="H17" s="62">
        <v>489.19</v>
      </c>
      <c r="I17" s="62">
        <v>425.56</v>
      </c>
      <c r="J17" s="62">
        <v>331.20000000000005</v>
      </c>
      <c r="K17" s="62">
        <v>319.74</v>
      </c>
      <c r="L17" s="62">
        <v>568.34</v>
      </c>
      <c r="M17" s="62">
        <v>687.02</v>
      </c>
      <c r="N17" s="62">
        <v>737.81000000000006</v>
      </c>
      <c r="O17" s="62">
        <v>494.46</v>
      </c>
      <c r="P17" s="62">
        <v>396.11</v>
      </c>
      <c r="Q17" s="62">
        <v>378.96</v>
      </c>
      <c r="R17" s="62">
        <v>403.65</v>
      </c>
      <c r="S17" s="62">
        <v>412.65</v>
      </c>
      <c r="T17" s="62">
        <v>409.6</v>
      </c>
      <c r="U17" s="62">
        <v>434.91999999999996</v>
      </c>
      <c r="V17" s="62">
        <v>454.5</v>
      </c>
      <c r="W17" s="62">
        <v>512.57999999999993</v>
      </c>
      <c r="X17" s="62">
        <v>569.07000000000005</v>
      </c>
      <c r="Y17" s="62">
        <v>612</v>
      </c>
      <c r="Z17" s="62">
        <v>617.89</v>
      </c>
      <c r="AA17" s="62">
        <v>626.33000000000004</v>
      </c>
      <c r="AB17" s="62">
        <v>915.28000000000009</v>
      </c>
      <c r="AC17" s="62">
        <v>975.36</v>
      </c>
      <c r="AD17" s="62">
        <v>968.13</v>
      </c>
      <c r="AE17" s="62">
        <v>1319.53</v>
      </c>
      <c r="AF17" s="62">
        <v>1453.5600000000002</v>
      </c>
      <c r="AG17" s="62">
        <v>1605.8000000000002</v>
      </c>
      <c r="AH17" s="62">
        <v>1617.02</v>
      </c>
      <c r="AI17" s="62">
        <v>2173.58</v>
      </c>
      <c r="AJ17" s="62">
        <v>2366.04</v>
      </c>
      <c r="AK17" s="62">
        <v>2391.77</v>
      </c>
      <c r="AL17" s="62">
        <v>2379.2400000000002</v>
      </c>
      <c r="AM17" s="62">
        <v>2388.2199999999998</v>
      </c>
      <c r="AN17" s="62">
        <v>2397.36</v>
      </c>
      <c r="AO17" s="62">
        <v>2406.6799999999998</v>
      </c>
      <c r="AP17" s="62">
        <v>2416.16</v>
      </c>
      <c r="AQ17" s="62">
        <v>2425.81</v>
      </c>
      <c r="AR17" s="62">
        <v>2435.63</v>
      </c>
      <c r="AS17" s="62">
        <v>2445.63</v>
      </c>
      <c r="AT17" s="62">
        <v>2455.8199999999997</v>
      </c>
      <c r="AU17" s="62">
        <v>2466.1800000000003</v>
      </c>
      <c r="AV17" s="62">
        <v>2476.73</v>
      </c>
      <c r="AW17" s="62">
        <v>2487.4699999999998</v>
      </c>
      <c r="AX17" s="62">
        <v>2498.41</v>
      </c>
      <c r="AY17" s="62">
        <v>2509.54</v>
      </c>
    </row>
    <row r="18" spans="1:51" s="59" customFormat="1">
      <c r="A18" s="59" t="s">
        <v>155</v>
      </c>
      <c r="B18" s="62">
        <v>171.68</v>
      </c>
      <c r="C18" s="62">
        <v>157.22</v>
      </c>
      <c r="D18" s="62">
        <v>417.35</v>
      </c>
      <c r="E18" s="62">
        <v>462.19</v>
      </c>
      <c r="F18" s="62">
        <v>465.40999999999997</v>
      </c>
      <c r="G18" s="62">
        <v>479.34</v>
      </c>
      <c r="H18" s="62">
        <v>504.48</v>
      </c>
      <c r="I18" s="62">
        <v>475.80999999999995</v>
      </c>
      <c r="J18" s="62">
        <v>342.25</v>
      </c>
      <c r="K18" s="62">
        <v>347.46</v>
      </c>
      <c r="L18" s="62">
        <v>344.86</v>
      </c>
      <c r="M18" s="62">
        <v>308.39</v>
      </c>
      <c r="N18" s="62">
        <v>480.77</v>
      </c>
      <c r="O18" s="62">
        <v>388.96000000000004</v>
      </c>
      <c r="P18" s="62">
        <v>425.09</v>
      </c>
      <c r="Q18" s="62">
        <v>451.65</v>
      </c>
      <c r="R18" s="62">
        <v>504.56999999999994</v>
      </c>
      <c r="S18" s="62">
        <v>657.14</v>
      </c>
      <c r="T18" s="62">
        <v>697.55</v>
      </c>
      <c r="U18" s="62">
        <v>619.39</v>
      </c>
      <c r="V18" s="62">
        <v>1737.8799999999999</v>
      </c>
      <c r="W18" s="62">
        <v>1851.4699999999998</v>
      </c>
      <c r="X18" s="62">
        <v>1981.16</v>
      </c>
      <c r="Y18" s="62">
        <v>1970.8600000000001</v>
      </c>
      <c r="Z18" s="62">
        <v>2082.39</v>
      </c>
      <c r="AA18" s="62">
        <v>2011.38</v>
      </c>
      <c r="AB18" s="62">
        <v>3202.0299999999997</v>
      </c>
      <c r="AC18" s="62">
        <v>3379.64</v>
      </c>
      <c r="AD18" s="62">
        <v>3442.14</v>
      </c>
      <c r="AE18" s="62">
        <v>4558.09</v>
      </c>
      <c r="AF18" s="62">
        <v>4883.63</v>
      </c>
      <c r="AG18" s="62">
        <v>5110.01</v>
      </c>
      <c r="AH18" s="62">
        <v>5019.0599999999995</v>
      </c>
      <c r="AI18" s="62">
        <v>6279.54</v>
      </c>
      <c r="AJ18" s="62">
        <v>6185.03</v>
      </c>
      <c r="AK18" s="62">
        <v>6495.79</v>
      </c>
      <c r="AL18" s="62">
        <v>6479.11</v>
      </c>
      <c r="AM18" s="62">
        <v>6493.35</v>
      </c>
      <c r="AN18" s="62">
        <v>6507.85</v>
      </c>
      <c r="AO18" s="62">
        <v>6522.5999999999995</v>
      </c>
      <c r="AP18" s="62">
        <v>6537.63</v>
      </c>
      <c r="AQ18" s="62">
        <v>6552.92</v>
      </c>
      <c r="AR18" s="62">
        <v>6568.48</v>
      </c>
      <c r="AS18" s="62">
        <v>6584.33</v>
      </c>
      <c r="AT18" s="62">
        <v>6600.48</v>
      </c>
      <c r="AU18" s="62">
        <v>6616.89</v>
      </c>
      <c r="AV18" s="62">
        <v>6633.6100000000006</v>
      </c>
      <c r="AW18" s="62">
        <v>6650.6399999999994</v>
      </c>
      <c r="AX18" s="62">
        <v>6667.97</v>
      </c>
      <c r="AY18" s="62">
        <v>6685.6100000000006</v>
      </c>
    </row>
    <row r="19" spans="1:51" s="59" customFormat="1">
      <c r="A19" s="59" t="s">
        <v>156</v>
      </c>
      <c r="B19" s="62">
        <v>171.68</v>
      </c>
      <c r="C19" s="62">
        <v>157.22</v>
      </c>
      <c r="D19" s="62">
        <v>417.35</v>
      </c>
      <c r="E19" s="62">
        <v>462.19</v>
      </c>
      <c r="F19" s="62">
        <v>465.40999999999997</v>
      </c>
      <c r="G19" s="62">
        <v>480.32</v>
      </c>
      <c r="H19" s="62">
        <v>504.52000000000004</v>
      </c>
      <c r="I19" s="62">
        <v>475.81</v>
      </c>
      <c r="J19" s="62">
        <v>342.19</v>
      </c>
      <c r="K19" s="62">
        <v>347.45</v>
      </c>
      <c r="L19" s="62">
        <v>358.83</v>
      </c>
      <c r="M19" s="62">
        <v>359.77</v>
      </c>
      <c r="N19" s="62">
        <v>387.83</v>
      </c>
      <c r="O19" s="62">
        <v>356.42</v>
      </c>
      <c r="P19" s="62">
        <v>353.38</v>
      </c>
      <c r="Q19" s="62">
        <v>342.90999999999997</v>
      </c>
      <c r="R19" s="62">
        <v>352.32</v>
      </c>
      <c r="S19" s="62">
        <v>356.22</v>
      </c>
      <c r="T19" s="62">
        <v>355.97</v>
      </c>
      <c r="U19" s="62">
        <v>362.40999999999997</v>
      </c>
      <c r="V19" s="62">
        <v>365.78</v>
      </c>
      <c r="W19" s="62">
        <v>370.21000000000004</v>
      </c>
      <c r="X19" s="62">
        <v>374.4</v>
      </c>
      <c r="Y19" s="62">
        <v>378.68</v>
      </c>
      <c r="Z19" s="62">
        <v>385.05</v>
      </c>
      <c r="AA19" s="62">
        <v>387.73</v>
      </c>
      <c r="AB19" s="62">
        <v>390.73</v>
      </c>
      <c r="AC19" s="62">
        <v>383.15</v>
      </c>
      <c r="AD19" s="62">
        <v>572.66999999999996</v>
      </c>
      <c r="AE19" s="62">
        <v>622.48</v>
      </c>
      <c r="AF19" s="62">
        <v>651.59</v>
      </c>
      <c r="AG19" s="62">
        <v>651.61</v>
      </c>
      <c r="AH19" s="62">
        <v>923.63</v>
      </c>
      <c r="AI19" s="62">
        <v>995.04</v>
      </c>
      <c r="AJ19" s="62">
        <v>1110.43</v>
      </c>
      <c r="AK19" s="62">
        <v>1120.19</v>
      </c>
      <c r="AL19" s="62">
        <v>1110.07</v>
      </c>
      <c r="AM19" s="62">
        <v>1115.8399999999999</v>
      </c>
      <c r="AN19" s="62">
        <v>1121.7</v>
      </c>
      <c r="AO19" s="62">
        <v>1127.67</v>
      </c>
      <c r="AP19" s="62">
        <v>1133.75</v>
      </c>
      <c r="AQ19" s="62">
        <v>1139.93</v>
      </c>
      <c r="AR19" s="62">
        <v>1146.23</v>
      </c>
      <c r="AS19" s="62">
        <v>1152.6500000000001</v>
      </c>
      <c r="AT19" s="62">
        <v>1159.17</v>
      </c>
      <c r="AU19" s="62">
        <v>1165.8200000000002</v>
      </c>
      <c r="AV19" s="62">
        <v>1172.5899999999999</v>
      </c>
      <c r="AW19" s="62">
        <v>1179.47</v>
      </c>
      <c r="AX19" s="62">
        <v>1186.48</v>
      </c>
      <c r="AY19" s="62">
        <v>1193.6200000000001</v>
      </c>
    </row>
    <row r="20" spans="1:51" s="59" customFormat="1">
      <c r="A20" s="59" t="s">
        <v>157</v>
      </c>
      <c r="B20" s="62">
        <v>171.68</v>
      </c>
      <c r="C20" s="62">
        <v>157.22</v>
      </c>
      <c r="D20" s="62">
        <v>418.4</v>
      </c>
      <c r="E20" s="62">
        <v>461.18</v>
      </c>
      <c r="F20" s="62">
        <v>465.41</v>
      </c>
      <c r="G20" s="62">
        <v>480.33000000000004</v>
      </c>
      <c r="H20" s="62">
        <v>479.37</v>
      </c>
      <c r="I20" s="62">
        <v>432.84999999999997</v>
      </c>
      <c r="J20" s="62">
        <v>335.74</v>
      </c>
      <c r="K20" s="62">
        <v>359.3</v>
      </c>
      <c r="L20" s="62">
        <v>359.03999999999996</v>
      </c>
      <c r="M20" s="62">
        <v>358.8</v>
      </c>
      <c r="N20" s="62">
        <v>386.8</v>
      </c>
      <c r="O20" s="62">
        <v>353.58</v>
      </c>
      <c r="P20" s="62">
        <v>354.14</v>
      </c>
      <c r="Q20" s="62">
        <v>350.45</v>
      </c>
      <c r="R20" s="62">
        <v>359.70000000000005</v>
      </c>
      <c r="S20" s="62">
        <v>362.45</v>
      </c>
      <c r="T20" s="62">
        <v>359.69</v>
      </c>
      <c r="U20" s="62">
        <v>366.22</v>
      </c>
      <c r="V20" s="62">
        <v>369.36</v>
      </c>
      <c r="W20" s="62">
        <v>371.72</v>
      </c>
      <c r="X20" s="62">
        <v>376.89</v>
      </c>
      <c r="Y20" s="62">
        <v>377.33000000000004</v>
      </c>
      <c r="Z20" s="62">
        <v>384.20000000000005</v>
      </c>
      <c r="AA20" s="62">
        <v>389.13</v>
      </c>
      <c r="AB20" s="62">
        <v>392.06</v>
      </c>
      <c r="AC20" s="62">
        <v>395.1</v>
      </c>
      <c r="AD20" s="62">
        <v>389.22</v>
      </c>
      <c r="AE20" s="62">
        <v>584.20000000000005</v>
      </c>
      <c r="AF20" s="62">
        <v>630.91999999999996</v>
      </c>
      <c r="AG20" s="62">
        <v>657.05</v>
      </c>
      <c r="AH20" s="62">
        <v>737.62</v>
      </c>
      <c r="AI20" s="62">
        <v>919.72</v>
      </c>
      <c r="AJ20" s="62">
        <v>1079.1099999999999</v>
      </c>
      <c r="AK20" s="62">
        <v>1116.47</v>
      </c>
      <c r="AL20" s="62">
        <v>1094.07</v>
      </c>
      <c r="AM20" s="62">
        <v>1099.6099999999999</v>
      </c>
      <c r="AN20" s="62">
        <v>1105.26</v>
      </c>
      <c r="AO20" s="62">
        <v>1111.01</v>
      </c>
      <c r="AP20" s="62">
        <v>1116.8499999999999</v>
      </c>
      <c r="AQ20" s="62">
        <v>1122.81</v>
      </c>
      <c r="AR20" s="62">
        <v>1128.8700000000001</v>
      </c>
      <c r="AS20" s="62">
        <v>1135.04</v>
      </c>
      <c r="AT20" s="62">
        <v>1141.3300000000002</v>
      </c>
      <c r="AU20" s="62">
        <v>1147.72</v>
      </c>
      <c r="AV20" s="62">
        <v>1154.24</v>
      </c>
      <c r="AW20" s="62">
        <v>1160.8699999999999</v>
      </c>
      <c r="AX20" s="62">
        <v>1167.6100000000001</v>
      </c>
      <c r="AY20" s="62">
        <v>1174.48</v>
      </c>
    </row>
    <row r="21" spans="1:51" s="59" customFormat="1">
      <c r="A21" s="59" t="s">
        <v>158</v>
      </c>
      <c r="B21" s="62">
        <v>171.68</v>
      </c>
      <c r="C21" s="62">
        <v>157.22</v>
      </c>
      <c r="D21" s="62">
        <v>417.35</v>
      </c>
      <c r="E21" s="62">
        <v>462.19</v>
      </c>
      <c r="F21" s="62">
        <v>465.40999999999997</v>
      </c>
      <c r="G21" s="62">
        <v>479.34</v>
      </c>
      <c r="H21" s="62">
        <v>478.3</v>
      </c>
      <c r="I21" s="62">
        <v>432.84</v>
      </c>
      <c r="J21" s="62">
        <v>335.75</v>
      </c>
      <c r="K21" s="62">
        <v>360.45000000000005</v>
      </c>
      <c r="L21" s="62">
        <v>359.06</v>
      </c>
      <c r="M21" s="62">
        <v>379.19</v>
      </c>
      <c r="N21" s="62">
        <v>408.22</v>
      </c>
      <c r="O21" s="62">
        <v>325.21000000000004</v>
      </c>
      <c r="P21" s="62">
        <v>333.48</v>
      </c>
      <c r="Q21" s="62">
        <v>324.11</v>
      </c>
      <c r="R21" s="62">
        <v>333.37</v>
      </c>
      <c r="S21" s="62">
        <v>340.76</v>
      </c>
      <c r="T21" s="62">
        <v>347.15</v>
      </c>
      <c r="U21" s="62">
        <v>381.07</v>
      </c>
      <c r="V21" s="62">
        <v>378.57000000000005</v>
      </c>
      <c r="W21" s="62">
        <v>376.32000000000005</v>
      </c>
      <c r="X21" s="62">
        <v>375</v>
      </c>
      <c r="Y21" s="62">
        <v>378.25</v>
      </c>
      <c r="Z21" s="62">
        <v>385.46000000000004</v>
      </c>
      <c r="AA21" s="62">
        <v>388.18</v>
      </c>
      <c r="AB21" s="62">
        <v>391.01</v>
      </c>
      <c r="AC21" s="62">
        <v>395.06</v>
      </c>
      <c r="AD21" s="62">
        <v>389.14</v>
      </c>
      <c r="AE21" s="62">
        <v>584.20000000000005</v>
      </c>
      <c r="AF21" s="62">
        <v>630.91999999999996</v>
      </c>
      <c r="AG21" s="62">
        <v>657.05</v>
      </c>
      <c r="AH21" s="62">
        <v>737.62</v>
      </c>
      <c r="AI21" s="62">
        <v>919.72</v>
      </c>
      <c r="AJ21" s="62">
        <v>1079.1099999999999</v>
      </c>
      <c r="AK21" s="62">
        <v>1116.47</v>
      </c>
      <c r="AL21" s="62">
        <v>1094.07</v>
      </c>
      <c r="AM21" s="62">
        <v>1099.6099999999999</v>
      </c>
      <c r="AN21" s="62">
        <v>1105.26</v>
      </c>
      <c r="AO21" s="62">
        <v>1111.01</v>
      </c>
      <c r="AP21" s="62">
        <v>1116.8499999999999</v>
      </c>
      <c r="AQ21" s="62">
        <v>1122.81</v>
      </c>
      <c r="AR21" s="62">
        <v>1128.8700000000001</v>
      </c>
      <c r="AS21" s="62">
        <v>1135.04</v>
      </c>
      <c r="AT21" s="62">
        <v>1141.3300000000002</v>
      </c>
      <c r="AU21" s="62">
        <v>1147.72</v>
      </c>
      <c r="AV21" s="62">
        <v>1154.24</v>
      </c>
      <c r="AW21" s="62">
        <v>1160.8699999999999</v>
      </c>
      <c r="AX21" s="62">
        <v>1167.6100000000001</v>
      </c>
      <c r="AY21" s="62">
        <v>1174.48</v>
      </c>
    </row>
    <row r="22" spans="1:51" s="59" customFormat="1">
      <c r="A22" s="59" t="s">
        <v>159</v>
      </c>
      <c r="B22" s="62">
        <v>171.68</v>
      </c>
      <c r="C22" s="62">
        <v>157.22</v>
      </c>
      <c r="D22" s="62">
        <v>417.35</v>
      </c>
      <c r="E22" s="62">
        <v>462.19</v>
      </c>
      <c r="F22" s="62">
        <v>465.40999999999997</v>
      </c>
      <c r="G22" s="62">
        <v>479.34</v>
      </c>
      <c r="H22" s="62">
        <v>478.3</v>
      </c>
      <c r="I22" s="62">
        <v>432.84</v>
      </c>
      <c r="J22" s="62">
        <v>335.75</v>
      </c>
      <c r="K22" s="62">
        <v>360.45000000000005</v>
      </c>
      <c r="L22" s="62">
        <v>359.12</v>
      </c>
      <c r="M22" s="62">
        <v>379.24</v>
      </c>
      <c r="N22" s="62">
        <v>409.28</v>
      </c>
      <c r="O22" s="62">
        <v>326.26</v>
      </c>
      <c r="P22" s="62">
        <v>334.75</v>
      </c>
      <c r="Q22" s="62">
        <v>324.3</v>
      </c>
      <c r="R22" s="62">
        <v>332.46</v>
      </c>
      <c r="S22" s="62">
        <v>337.59000000000003</v>
      </c>
      <c r="T22" s="62">
        <v>319.14</v>
      </c>
      <c r="U22" s="62">
        <v>619.31999999999994</v>
      </c>
      <c r="V22" s="62">
        <v>754.26</v>
      </c>
      <c r="W22" s="62">
        <v>809.35</v>
      </c>
      <c r="X22" s="62">
        <v>873.83</v>
      </c>
      <c r="Y22" s="62">
        <v>1047.6799999999998</v>
      </c>
      <c r="Z22" s="62">
        <v>1123.31</v>
      </c>
      <c r="AA22" s="62">
        <v>1206.3399999999999</v>
      </c>
      <c r="AB22" s="62">
        <v>1130.05</v>
      </c>
      <c r="AC22" s="62">
        <v>2562.92</v>
      </c>
      <c r="AD22" s="62">
        <v>2726.25</v>
      </c>
      <c r="AE22" s="62">
        <v>2873.1600000000003</v>
      </c>
      <c r="AF22" s="62">
        <v>3030.43</v>
      </c>
      <c r="AG22" s="62">
        <v>3166.02</v>
      </c>
      <c r="AH22" s="62">
        <v>3042.6</v>
      </c>
      <c r="AI22" s="62">
        <v>4579.8599999999997</v>
      </c>
      <c r="AJ22" s="62">
        <v>4748.04</v>
      </c>
      <c r="AK22" s="62">
        <v>4878.3899999999994</v>
      </c>
      <c r="AL22" s="62">
        <v>4862.25</v>
      </c>
      <c r="AM22" s="62">
        <v>4874.0599999999995</v>
      </c>
      <c r="AN22" s="62">
        <v>4886.09</v>
      </c>
      <c r="AO22" s="62">
        <v>4898.33</v>
      </c>
      <c r="AP22" s="62">
        <v>4910.8</v>
      </c>
      <c r="AQ22" s="62">
        <v>4923.4800000000005</v>
      </c>
      <c r="AR22" s="62">
        <v>4936.3900000000003</v>
      </c>
      <c r="AS22" s="62">
        <v>4949.54</v>
      </c>
      <c r="AT22" s="62">
        <v>4962.92</v>
      </c>
      <c r="AU22" s="62">
        <v>4976.55</v>
      </c>
      <c r="AV22" s="62">
        <v>4990.42</v>
      </c>
      <c r="AW22" s="62">
        <v>5004.53</v>
      </c>
      <c r="AX22" s="62">
        <v>5018.9100000000008</v>
      </c>
      <c r="AY22" s="62">
        <v>5033.54</v>
      </c>
    </row>
    <row r="24" spans="1:51">
      <c r="A24" s="61" t="s">
        <v>162</v>
      </c>
      <c r="B24" s="61" t="s">
        <v>152</v>
      </c>
    </row>
    <row r="25" spans="1:51">
      <c r="B25">
        <v>2013</v>
      </c>
      <c r="C25">
        <v>2014</v>
      </c>
      <c r="D25">
        <v>2015</v>
      </c>
      <c r="E25">
        <v>2016</v>
      </c>
      <c r="F25">
        <v>2017</v>
      </c>
      <c r="G25">
        <v>2018</v>
      </c>
      <c r="H25">
        <v>2019</v>
      </c>
      <c r="I25">
        <v>2020</v>
      </c>
      <c r="J25">
        <v>2021</v>
      </c>
      <c r="K25">
        <v>2022</v>
      </c>
      <c r="L25">
        <v>2023</v>
      </c>
      <c r="M25">
        <v>2024</v>
      </c>
      <c r="N25">
        <v>2025</v>
      </c>
      <c r="O25">
        <v>2026</v>
      </c>
      <c r="P25">
        <v>2027</v>
      </c>
      <c r="Q25">
        <v>2028</v>
      </c>
      <c r="R25">
        <v>2029</v>
      </c>
      <c r="S25">
        <v>2030</v>
      </c>
      <c r="T25">
        <v>2031</v>
      </c>
      <c r="U25">
        <v>2032</v>
      </c>
      <c r="V25">
        <v>2033</v>
      </c>
      <c r="W25">
        <v>2034</v>
      </c>
      <c r="X25">
        <v>2035</v>
      </c>
      <c r="Y25">
        <v>2036</v>
      </c>
      <c r="Z25">
        <v>2037</v>
      </c>
      <c r="AA25">
        <v>2038</v>
      </c>
      <c r="AB25">
        <v>2039</v>
      </c>
      <c r="AC25">
        <v>2040</v>
      </c>
      <c r="AD25">
        <v>2041</v>
      </c>
      <c r="AE25">
        <v>2042</v>
      </c>
      <c r="AF25">
        <v>2043</v>
      </c>
      <c r="AG25">
        <v>2044</v>
      </c>
      <c r="AH25">
        <v>2045</v>
      </c>
      <c r="AI25">
        <v>2046</v>
      </c>
      <c r="AJ25">
        <v>2047</v>
      </c>
      <c r="AK25">
        <v>2048</v>
      </c>
      <c r="AL25">
        <v>2049</v>
      </c>
      <c r="AM25">
        <v>2050</v>
      </c>
      <c r="AN25">
        <v>2051</v>
      </c>
      <c r="AO25">
        <v>2052</v>
      </c>
      <c r="AP25">
        <v>2053</v>
      </c>
      <c r="AQ25">
        <v>2054</v>
      </c>
      <c r="AR25">
        <v>2055</v>
      </c>
      <c r="AS25">
        <v>2056</v>
      </c>
      <c r="AT25">
        <v>2057</v>
      </c>
      <c r="AU25">
        <v>2058</v>
      </c>
      <c r="AV25">
        <v>2059</v>
      </c>
      <c r="AW25">
        <v>2060</v>
      </c>
      <c r="AX25">
        <v>2061</v>
      </c>
      <c r="AY25">
        <v>2062</v>
      </c>
    </row>
    <row r="26" spans="1:51">
      <c r="A26" t="s">
        <v>153</v>
      </c>
      <c r="B26">
        <v>2500.33</v>
      </c>
      <c r="C26">
        <v>3203.96</v>
      </c>
      <c r="D26">
        <v>2381.17</v>
      </c>
      <c r="E26">
        <v>2390.2800000000002</v>
      </c>
      <c r="F26">
        <v>2384.5100000000002</v>
      </c>
      <c r="G26">
        <v>2406.48</v>
      </c>
      <c r="H26">
        <v>2498.46</v>
      </c>
      <c r="I26">
        <v>2543.17</v>
      </c>
      <c r="J26">
        <v>2635.45</v>
      </c>
      <c r="K26">
        <v>2904.54</v>
      </c>
      <c r="L26">
        <v>2917.79</v>
      </c>
      <c r="M26">
        <v>3070.72</v>
      </c>
      <c r="N26">
        <v>3181.8</v>
      </c>
      <c r="O26">
        <v>2979.65</v>
      </c>
      <c r="P26">
        <v>3039.35</v>
      </c>
      <c r="Q26">
        <v>3290.91</v>
      </c>
      <c r="R26">
        <v>3273.88</v>
      </c>
      <c r="S26">
        <v>3361.92</v>
      </c>
      <c r="T26">
        <v>3201.33</v>
      </c>
      <c r="U26">
        <v>3041.01</v>
      </c>
      <c r="V26">
        <v>3188.47</v>
      </c>
      <c r="W26">
        <v>3322.82</v>
      </c>
      <c r="X26">
        <v>3400.71</v>
      </c>
      <c r="Y26">
        <v>3457.81</v>
      </c>
      <c r="Z26">
        <v>3500.06</v>
      </c>
      <c r="AA26">
        <v>3234.33</v>
      </c>
      <c r="AB26">
        <v>3325.9</v>
      </c>
      <c r="AC26">
        <v>3269.86</v>
      </c>
      <c r="AD26">
        <v>3163.36</v>
      </c>
      <c r="AE26">
        <v>3327.2200000000003</v>
      </c>
      <c r="AF26">
        <v>3419.05</v>
      </c>
      <c r="AG26">
        <v>3390.04</v>
      </c>
      <c r="AH26">
        <v>3247.41</v>
      </c>
      <c r="AI26">
        <v>3384.9700000000003</v>
      </c>
      <c r="AJ26">
        <v>3481.43</v>
      </c>
      <c r="AK26">
        <v>3552.86</v>
      </c>
      <c r="AL26">
        <v>3549.2</v>
      </c>
      <c r="AM26">
        <v>3554.98</v>
      </c>
      <c r="AN26">
        <v>3560.87</v>
      </c>
      <c r="AO26">
        <v>3566.86</v>
      </c>
      <c r="AP26">
        <v>3572.96</v>
      </c>
      <c r="AQ26">
        <v>3579.17</v>
      </c>
      <c r="AR26">
        <v>3585.49</v>
      </c>
      <c r="AS26">
        <v>3591.92</v>
      </c>
      <c r="AT26">
        <v>3598.4700000000003</v>
      </c>
      <c r="AU26">
        <v>3605.14</v>
      </c>
      <c r="AV26">
        <v>3611.93</v>
      </c>
      <c r="AW26">
        <v>3618.84</v>
      </c>
      <c r="AX26">
        <v>3625.88</v>
      </c>
      <c r="AY26">
        <v>3633.04</v>
      </c>
    </row>
    <row r="27" spans="1:51">
      <c r="A27" t="s">
        <v>154</v>
      </c>
      <c r="B27">
        <v>2500.33</v>
      </c>
      <c r="C27">
        <v>3203.96</v>
      </c>
      <c r="D27">
        <v>2381.17</v>
      </c>
      <c r="E27">
        <v>2390.2800000000002</v>
      </c>
      <c r="F27">
        <v>2385.5300000000002</v>
      </c>
      <c r="G27">
        <v>2408.52</v>
      </c>
      <c r="H27">
        <v>2501.5500000000002</v>
      </c>
      <c r="I27">
        <v>2546.27</v>
      </c>
      <c r="J27">
        <v>2701.58</v>
      </c>
      <c r="K27">
        <v>2981.7</v>
      </c>
      <c r="L27">
        <v>2779.08</v>
      </c>
      <c r="M27">
        <v>2446.5500000000002</v>
      </c>
      <c r="N27">
        <v>2543.87</v>
      </c>
      <c r="O27">
        <v>2391.2199999999998</v>
      </c>
      <c r="P27">
        <v>2498.11</v>
      </c>
      <c r="Q27">
        <v>2466.7199999999998</v>
      </c>
      <c r="R27">
        <v>2536.16</v>
      </c>
      <c r="S27">
        <v>2523.39</v>
      </c>
      <c r="T27">
        <v>2633.43</v>
      </c>
      <c r="U27">
        <v>2754.84</v>
      </c>
      <c r="V27">
        <v>2853.9</v>
      </c>
      <c r="W27">
        <v>2808.17</v>
      </c>
      <c r="X27">
        <v>2688.95</v>
      </c>
      <c r="Y27">
        <v>2861.91</v>
      </c>
      <c r="Z27">
        <v>2963.97</v>
      </c>
      <c r="AA27">
        <v>2848.12</v>
      </c>
      <c r="AB27">
        <v>2790.3</v>
      </c>
      <c r="AC27">
        <v>2870.65</v>
      </c>
      <c r="AD27">
        <v>2861.82</v>
      </c>
      <c r="AE27">
        <v>2793.66</v>
      </c>
      <c r="AF27">
        <v>2918.3</v>
      </c>
      <c r="AG27">
        <v>3005.11</v>
      </c>
      <c r="AH27">
        <v>2966.77</v>
      </c>
      <c r="AI27">
        <v>2895.87</v>
      </c>
      <c r="AJ27">
        <v>2945.13</v>
      </c>
      <c r="AK27">
        <v>3020.59</v>
      </c>
      <c r="AL27">
        <v>3018.41</v>
      </c>
      <c r="AM27">
        <v>3023.37</v>
      </c>
      <c r="AN27">
        <v>3028.41</v>
      </c>
      <c r="AO27">
        <v>3033.55</v>
      </c>
      <c r="AP27">
        <v>3038.7799999999997</v>
      </c>
      <c r="AQ27">
        <v>3044.1</v>
      </c>
      <c r="AR27">
        <v>3049.52</v>
      </c>
      <c r="AS27">
        <v>3055.04</v>
      </c>
      <c r="AT27">
        <v>3060.66</v>
      </c>
      <c r="AU27">
        <v>3066.38</v>
      </c>
      <c r="AV27">
        <v>3072.2</v>
      </c>
      <c r="AW27">
        <v>3078.12</v>
      </c>
      <c r="AX27">
        <v>3084.16</v>
      </c>
      <c r="AY27">
        <v>3090.3</v>
      </c>
    </row>
    <row r="28" spans="1:51">
      <c r="A28" t="s">
        <v>120</v>
      </c>
      <c r="B28">
        <v>2500.33</v>
      </c>
      <c r="C28">
        <v>3203.96</v>
      </c>
      <c r="D28">
        <v>2381.17</v>
      </c>
      <c r="E28">
        <v>2390.2800000000002</v>
      </c>
      <c r="F28">
        <v>2384.5100000000002</v>
      </c>
      <c r="G28">
        <v>2406.48</v>
      </c>
      <c r="H28">
        <v>2499.4899999999998</v>
      </c>
      <c r="I28">
        <v>2544.1999999999998</v>
      </c>
      <c r="J28">
        <v>2638.59</v>
      </c>
      <c r="K28">
        <v>2919.06</v>
      </c>
      <c r="L28">
        <v>2927.22</v>
      </c>
      <c r="M28">
        <v>3093.63</v>
      </c>
      <c r="N28">
        <v>3197.15</v>
      </c>
      <c r="O28">
        <v>2909.92</v>
      </c>
      <c r="P28">
        <v>2429.8200000000002</v>
      </c>
      <c r="Q28">
        <v>2013.78</v>
      </c>
      <c r="R28">
        <v>2256.89</v>
      </c>
      <c r="S28">
        <v>2290.1799999999998</v>
      </c>
      <c r="T28">
        <v>2288.7199999999998</v>
      </c>
      <c r="U28">
        <v>2390.79</v>
      </c>
      <c r="V28">
        <v>2479.2600000000002</v>
      </c>
      <c r="W28">
        <v>2609.56</v>
      </c>
      <c r="X28">
        <v>2751.67</v>
      </c>
      <c r="Y28">
        <v>2822.91</v>
      </c>
      <c r="Z28">
        <v>2914.38</v>
      </c>
      <c r="AA28">
        <v>3120.75</v>
      </c>
      <c r="AB28">
        <v>3091.8</v>
      </c>
      <c r="AC28">
        <v>3198.59</v>
      </c>
      <c r="AD28">
        <v>3436.82</v>
      </c>
      <c r="AE28">
        <v>3409.2200000000003</v>
      </c>
      <c r="AF28">
        <v>3502.3</v>
      </c>
      <c r="AG28">
        <v>3658.32</v>
      </c>
      <c r="AH28">
        <v>3930</v>
      </c>
      <c r="AI28">
        <v>3714.2799999999997</v>
      </c>
      <c r="AJ28">
        <v>3786.39</v>
      </c>
      <c r="AK28">
        <v>4117.8</v>
      </c>
      <c r="AL28">
        <v>4097.7700000000004</v>
      </c>
      <c r="AM28">
        <v>4104.2299999999996</v>
      </c>
      <c r="AN28">
        <v>4110.8100000000004</v>
      </c>
      <c r="AO28">
        <v>4117.5</v>
      </c>
      <c r="AP28">
        <v>4124.3100000000004</v>
      </c>
      <c r="AQ28">
        <v>4131.25</v>
      </c>
      <c r="AR28">
        <v>4138.3100000000004</v>
      </c>
      <c r="AS28">
        <v>4145.5</v>
      </c>
      <c r="AT28">
        <v>4152.8100000000004</v>
      </c>
      <c r="AU28">
        <v>4160.26</v>
      </c>
      <c r="AV28">
        <v>4167.84</v>
      </c>
      <c r="AW28">
        <v>4175.5600000000004</v>
      </c>
      <c r="AX28">
        <v>4183.42</v>
      </c>
      <c r="AY28">
        <v>4191.42</v>
      </c>
    </row>
    <row r="29" spans="1:51">
      <c r="A29" t="s">
        <v>155</v>
      </c>
      <c r="B29">
        <v>2500.33</v>
      </c>
      <c r="C29">
        <v>3203.96</v>
      </c>
      <c r="D29">
        <v>2384.2199999999998</v>
      </c>
      <c r="E29">
        <v>2392.3000000000002</v>
      </c>
      <c r="F29">
        <v>2388.61</v>
      </c>
      <c r="G29">
        <v>2449.69</v>
      </c>
      <c r="H29">
        <v>2524.83</v>
      </c>
      <c r="I29">
        <v>2524.12</v>
      </c>
      <c r="J29">
        <v>2442.92</v>
      </c>
      <c r="K29">
        <v>2599.38</v>
      </c>
      <c r="L29">
        <v>2636.27</v>
      </c>
      <c r="M29">
        <v>2684.63</v>
      </c>
      <c r="N29">
        <v>2707.97</v>
      </c>
      <c r="O29">
        <v>2639.13</v>
      </c>
      <c r="P29">
        <v>2801.26</v>
      </c>
      <c r="Q29">
        <v>2854.86</v>
      </c>
      <c r="R29">
        <v>2976.42</v>
      </c>
      <c r="S29">
        <v>3099.25</v>
      </c>
      <c r="T29">
        <v>3159.93</v>
      </c>
      <c r="U29">
        <v>3059.46</v>
      </c>
      <c r="V29">
        <v>2975.77</v>
      </c>
      <c r="W29">
        <v>3063.77</v>
      </c>
      <c r="X29">
        <v>3165.01</v>
      </c>
      <c r="Y29">
        <v>3094.62</v>
      </c>
      <c r="Z29">
        <v>3084.6</v>
      </c>
      <c r="AA29">
        <v>2955.41</v>
      </c>
      <c r="AB29">
        <v>2917.79</v>
      </c>
      <c r="AC29">
        <v>3001.55</v>
      </c>
      <c r="AD29">
        <v>2993.18</v>
      </c>
      <c r="AE29">
        <v>2913.59</v>
      </c>
      <c r="AF29">
        <v>3035.16</v>
      </c>
      <c r="AG29">
        <v>3124.19</v>
      </c>
      <c r="AH29">
        <v>3095.14</v>
      </c>
      <c r="AI29">
        <v>3093.14</v>
      </c>
      <c r="AJ29">
        <v>3007.85</v>
      </c>
      <c r="AK29">
        <v>3136.13</v>
      </c>
      <c r="AL29">
        <v>3134.6</v>
      </c>
      <c r="AM29">
        <v>3139.73</v>
      </c>
      <c r="AN29">
        <v>3144.94</v>
      </c>
      <c r="AO29">
        <v>3150.25</v>
      </c>
      <c r="AP29">
        <v>3155.66</v>
      </c>
      <c r="AQ29">
        <v>3161.16</v>
      </c>
      <c r="AR29">
        <v>3166.76</v>
      </c>
      <c r="AS29">
        <v>3172.46</v>
      </c>
      <c r="AT29">
        <v>3178.26</v>
      </c>
      <c r="AU29">
        <v>3184.17</v>
      </c>
      <c r="AV29">
        <v>3190.19</v>
      </c>
      <c r="AW29">
        <v>3196.31</v>
      </c>
      <c r="AX29">
        <v>3202.55</v>
      </c>
      <c r="AY29">
        <v>3208.89</v>
      </c>
    </row>
    <row r="30" spans="1:51">
      <c r="A30" t="s">
        <v>156</v>
      </c>
      <c r="B30">
        <v>2500.33</v>
      </c>
      <c r="C30">
        <v>3203.96</v>
      </c>
      <c r="D30">
        <v>2384.2199999999998</v>
      </c>
      <c r="E30">
        <v>2392.3000000000002</v>
      </c>
      <c r="F30">
        <v>2388.61</v>
      </c>
      <c r="G30">
        <v>2450.6999999999998</v>
      </c>
      <c r="H30">
        <v>2525.89</v>
      </c>
      <c r="I30">
        <v>2525.16</v>
      </c>
      <c r="J30">
        <v>2445</v>
      </c>
      <c r="K30">
        <v>2605.58</v>
      </c>
      <c r="L30">
        <v>2689.12</v>
      </c>
      <c r="M30">
        <v>2909.28</v>
      </c>
      <c r="N30">
        <v>3193.59</v>
      </c>
      <c r="O30">
        <v>2194.87</v>
      </c>
      <c r="P30">
        <v>2044.13</v>
      </c>
      <c r="Q30">
        <v>2148.11</v>
      </c>
      <c r="R30">
        <v>2210.4299999999998</v>
      </c>
      <c r="S30">
        <v>2246.56</v>
      </c>
      <c r="T30">
        <v>2256.6</v>
      </c>
      <c r="U30">
        <v>2301.73</v>
      </c>
      <c r="V30">
        <v>2356.5500000000002</v>
      </c>
      <c r="W30">
        <v>2402.86</v>
      </c>
      <c r="X30">
        <v>2461.23</v>
      </c>
      <c r="Y30">
        <v>2379.4699999999998</v>
      </c>
      <c r="Z30">
        <v>2388.65</v>
      </c>
      <c r="AA30">
        <v>2427.96</v>
      </c>
      <c r="AB30">
        <v>2473.6</v>
      </c>
      <c r="AC30">
        <v>2590.19</v>
      </c>
      <c r="AD30">
        <v>2673.73</v>
      </c>
      <c r="AE30">
        <v>2784.39</v>
      </c>
      <c r="AF30">
        <v>2897.18</v>
      </c>
      <c r="AG30">
        <v>3060.94</v>
      </c>
      <c r="AH30">
        <v>3064.2799999999997</v>
      </c>
      <c r="AI30">
        <v>3179.6</v>
      </c>
      <c r="AJ30">
        <v>3340.44</v>
      </c>
      <c r="AK30">
        <v>3557.08</v>
      </c>
      <c r="AL30">
        <v>3541.7</v>
      </c>
      <c r="AM30">
        <v>3547.31</v>
      </c>
      <c r="AN30">
        <v>3553.02</v>
      </c>
      <c r="AO30">
        <v>3558.84</v>
      </c>
      <c r="AP30">
        <v>3564.76</v>
      </c>
      <c r="AQ30">
        <v>3570.7799999999997</v>
      </c>
      <c r="AR30">
        <v>3576.92</v>
      </c>
      <c r="AS30">
        <v>3583.16</v>
      </c>
      <c r="AT30">
        <v>3589.52</v>
      </c>
      <c r="AU30">
        <v>3595.99</v>
      </c>
      <c r="AV30">
        <v>3602.58</v>
      </c>
      <c r="AW30">
        <v>3609.2799999999997</v>
      </c>
      <c r="AX30">
        <v>3616.11</v>
      </c>
      <c r="AY30">
        <v>3623.06</v>
      </c>
    </row>
    <row r="31" spans="1:51">
      <c r="A31" t="s">
        <v>157</v>
      </c>
      <c r="B31">
        <v>2500.33</v>
      </c>
      <c r="C31">
        <v>3203.96</v>
      </c>
      <c r="D31">
        <v>2398.62</v>
      </c>
      <c r="E31">
        <v>2395.36</v>
      </c>
      <c r="F31">
        <v>2391.6799999999998</v>
      </c>
      <c r="G31">
        <v>2453.77</v>
      </c>
      <c r="H31">
        <v>2485.0500000000002</v>
      </c>
      <c r="I31">
        <v>2469.84</v>
      </c>
      <c r="J31">
        <v>2945.29</v>
      </c>
      <c r="K31">
        <v>3225.53</v>
      </c>
      <c r="L31">
        <v>3250.13</v>
      </c>
      <c r="M31">
        <v>3362.91</v>
      </c>
      <c r="N31">
        <v>3504.56</v>
      </c>
      <c r="O31">
        <v>2642.7</v>
      </c>
      <c r="P31">
        <v>2634.13</v>
      </c>
      <c r="Q31">
        <v>2966.27</v>
      </c>
      <c r="R31">
        <v>3041.23</v>
      </c>
      <c r="S31">
        <v>3117.22</v>
      </c>
      <c r="T31">
        <v>3153.59</v>
      </c>
      <c r="U31">
        <v>3237.73</v>
      </c>
      <c r="V31">
        <v>3304.57</v>
      </c>
      <c r="W31">
        <v>3374.53</v>
      </c>
      <c r="X31">
        <v>3456.07</v>
      </c>
      <c r="Y31">
        <v>3384.82</v>
      </c>
      <c r="Z31">
        <v>3012.07</v>
      </c>
      <c r="AA31">
        <v>3025.44</v>
      </c>
      <c r="AB31">
        <v>3111.16</v>
      </c>
      <c r="AC31">
        <v>3227.24</v>
      </c>
      <c r="AD31">
        <v>3407.51</v>
      </c>
      <c r="AE31">
        <v>3471.7799999999997</v>
      </c>
      <c r="AF31">
        <v>3594.41</v>
      </c>
      <c r="AG31">
        <v>3740.67</v>
      </c>
      <c r="AH31">
        <v>3884.01</v>
      </c>
      <c r="AI31">
        <v>3930.41</v>
      </c>
      <c r="AJ31">
        <v>4036.24</v>
      </c>
      <c r="AK31">
        <v>4180.9399999999996</v>
      </c>
      <c r="AL31">
        <v>4173.18</v>
      </c>
      <c r="AM31">
        <v>4179.43</v>
      </c>
      <c r="AN31">
        <v>4185.79</v>
      </c>
      <c r="AO31">
        <v>4192.26</v>
      </c>
      <c r="AP31">
        <v>4198.8599999999997</v>
      </c>
      <c r="AQ31">
        <v>4205.57</v>
      </c>
      <c r="AR31">
        <v>4212.3999999999996</v>
      </c>
      <c r="AS31">
        <v>4219.3599999999997</v>
      </c>
      <c r="AT31">
        <v>4226.4399999999996</v>
      </c>
      <c r="AU31">
        <v>4233.6400000000003</v>
      </c>
      <c r="AV31">
        <v>4240.9799999999996</v>
      </c>
      <c r="AW31">
        <v>4248.45</v>
      </c>
      <c r="AX31">
        <v>4256.0600000000004</v>
      </c>
      <c r="AY31">
        <v>4263.8</v>
      </c>
    </row>
    <row r="32" spans="1:51">
      <c r="A32" t="s">
        <v>158</v>
      </c>
      <c r="B32">
        <v>2500.33</v>
      </c>
      <c r="C32">
        <v>3203.96</v>
      </c>
      <c r="D32">
        <v>2384.2199999999998</v>
      </c>
      <c r="E32">
        <v>2392.3000000000002</v>
      </c>
      <c r="F32">
        <v>2388.61</v>
      </c>
      <c r="G32">
        <v>2449.69</v>
      </c>
      <c r="H32">
        <v>2480.96</v>
      </c>
      <c r="I32">
        <v>2467.81</v>
      </c>
      <c r="J32">
        <v>2928.74</v>
      </c>
      <c r="K32">
        <v>3215.09</v>
      </c>
      <c r="L32">
        <v>3238.46</v>
      </c>
      <c r="M32">
        <v>3407.23</v>
      </c>
      <c r="N32">
        <v>3556.88</v>
      </c>
      <c r="O32">
        <v>3254.26</v>
      </c>
      <c r="P32">
        <v>3406.32</v>
      </c>
      <c r="Q32">
        <v>3389.58</v>
      </c>
      <c r="R32">
        <v>3466.38</v>
      </c>
      <c r="S32">
        <v>3640.24</v>
      </c>
      <c r="T32">
        <v>3844.32</v>
      </c>
      <c r="U32">
        <v>2918.99</v>
      </c>
      <c r="V32">
        <v>2685.15</v>
      </c>
      <c r="W32">
        <v>3203.6</v>
      </c>
      <c r="X32">
        <v>3295.26</v>
      </c>
      <c r="Y32">
        <v>2908.6</v>
      </c>
      <c r="Z32">
        <v>2941.4</v>
      </c>
      <c r="AA32">
        <v>3019.45</v>
      </c>
      <c r="AB32">
        <v>3101.9</v>
      </c>
      <c r="AC32">
        <v>3214.9</v>
      </c>
      <c r="AD32">
        <v>3396.15</v>
      </c>
      <c r="AE32">
        <v>3464.75</v>
      </c>
      <c r="AF32">
        <v>3590.54</v>
      </c>
      <c r="AG32">
        <v>3732.61</v>
      </c>
      <c r="AH32">
        <v>3879.07</v>
      </c>
      <c r="AI32">
        <v>3926.7</v>
      </c>
      <c r="AJ32">
        <v>4030.3</v>
      </c>
      <c r="AK32">
        <v>4175.0200000000004</v>
      </c>
      <c r="AL32">
        <v>4167.3</v>
      </c>
      <c r="AM32">
        <v>4173.53</v>
      </c>
      <c r="AN32">
        <v>4179.87</v>
      </c>
      <c r="AO32">
        <v>4186.33</v>
      </c>
      <c r="AP32">
        <v>4192.91</v>
      </c>
      <c r="AQ32">
        <v>4199.6000000000004</v>
      </c>
      <c r="AR32">
        <v>4206.42</v>
      </c>
      <c r="AS32">
        <v>4213.3599999999997</v>
      </c>
      <c r="AT32">
        <v>4220.42</v>
      </c>
      <c r="AU32">
        <v>4227.6099999999997</v>
      </c>
      <c r="AV32">
        <v>4234.93</v>
      </c>
      <c r="AW32">
        <v>4242.38</v>
      </c>
      <c r="AX32">
        <v>4249.96</v>
      </c>
      <c r="AY32">
        <v>4257.68</v>
      </c>
    </row>
    <row r="33" spans="1:51">
      <c r="A33" t="s">
        <v>159</v>
      </c>
      <c r="B33">
        <v>2500.33</v>
      </c>
      <c r="C33">
        <v>3203.96</v>
      </c>
      <c r="D33">
        <v>2384.2199999999998</v>
      </c>
      <c r="E33">
        <v>2392.3000000000002</v>
      </c>
      <c r="F33">
        <v>2388.61</v>
      </c>
      <c r="G33">
        <v>2449.69</v>
      </c>
      <c r="H33">
        <v>2480.96</v>
      </c>
      <c r="I33">
        <v>2467.81</v>
      </c>
      <c r="J33">
        <v>2928.74</v>
      </c>
      <c r="K33">
        <v>3215.09</v>
      </c>
      <c r="L33">
        <v>3239.49</v>
      </c>
      <c r="M33">
        <v>3406.2</v>
      </c>
      <c r="N33">
        <v>3553.79</v>
      </c>
      <c r="O33">
        <v>3261.69</v>
      </c>
      <c r="P33">
        <v>3424.38</v>
      </c>
      <c r="Q33">
        <v>3405.46</v>
      </c>
      <c r="R33">
        <v>3507.69</v>
      </c>
      <c r="S33">
        <v>3628.05</v>
      </c>
      <c r="T33">
        <v>3699.67</v>
      </c>
      <c r="U33">
        <v>3765.6</v>
      </c>
      <c r="V33">
        <v>3870.85</v>
      </c>
      <c r="W33">
        <v>3991.69</v>
      </c>
      <c r="X33">
        <v>4076.95</v>
      </c>
      <c r="Y33">
        <v>3677.98</v>
      </c>
      <c r="Z33">
        <v>3705.52</v>
      </c>
      <c r="AA33">
        <v>3803.87</v>
      </c>
      <c r="AB33">
        <v>3895.25</v>
      </c>
      <c r="AC33">
        <v>3825.45</v>
      </c>
      <c r="AD33">
        <v>4001.4</v>
      </c>
      <c r="AE33">
        <v>4128.3599999999997</v>
      </c>
      <c r="AF33">
        <v>4247.5600000000004</v>
      </c>
      <c r="AG33">
        <v>4322.53</v>
      </c>
      <c r="AH33">
        <v>4432.3999999999996</v>
      </c>
      <c r="AI33">
        <v>4265.29</v>
      </c>
      <c r="AJ33">
        <v>4364.41</v>
      </c>
      <c r="AK33">
        <v>4458.2700000000004</v>
      </c>
      <c r="AL33">
        <v>4454.4799999999996</v>
      </c>
      <c r="AM33">
        <v>4461.1499999999996</v>
      </c>
      <c r="AN33">
        <v>4467.9399999999996</v>
      </c>
      <c r="AO33">
        <v>4474.8500000000004</v>
      </c>
      <c r="AP33">
        <v>4481.8900000000003</v>
      </c>
      <c r="AQ33">
        <v>4489.05</v>
      </c>
      <c r="AR33">
        <v>4496.34</v>
      </c>
      <c r="AS33">
        <v>4503.76</v>
      </c>
      <c r="AT33">
        <v>4511.32</v>
      </c>
      <c r="AU33">
        <v>4519.01</v>
      </c>
      <c r="AV33">
        <v>4526.84</v>
      </c>
      <c r="AW33">
        <v>4534.8100000000004</v>
      </c>
      <c r="AX33">
        <v>4542.92</v>
      </c>
      <c r="AY33">
        <v>4551.1899999999996</v>
      </c>
    </row>
    <row r="35" spans="1:51">
      <c r="A35" t="s">
        <v>163</v>
      </c>
      <c r="B35" t="s">
        <v>152</v>
      </c>
    </row>
    <row r="36" spans="1:51">
      <c r="B36">
        <v>2013</v>
      </c>
      <c r="C36">
        <v>2014</v>
      </c>
      <c r="D36">
        <v>2015</v>
      </c>
      <c r="E36">
        <v>2016</v>
      </c>
      <c r="F36">
        <v>2017</v>
      </c>
      <c r="G36">
        <v>2018</v>
      </c>
      <c r="H36">
        <v>2019</v>
      </c>
      <c r="I36">
        <v>2020</v>
      </c>
      <c r="J36">
        <v>2021</v>
      </c>
      <c r="K36">
        <v>2022</v>
      </c>
      <c r="L36">
        <v>2023</v>
      </c>
      <c r="M36">
        <v>2024</v>
      </c>
      <c r="N36">
        <v>2025</v>
      </c>
      <c r="O36">
        <v>2026</v>
      </c>
      <c r="P36">
        <v>2027</v>
      </c>
      <c r="Q36">
        <v>2028</v>
      </c>
      <c r="R36">
        <v>2029</v>
      </c>
      <c r="S36">
        <v>2030</v>
      </c>
      <c r="T36">
        <v>2031</v>
      </c>
      <c r="U36">
        <v>2032</v>
      </c>
      <c r="V36">
        <v>2033</v>
      </c>
      <c r="W36">
        <v>2034</v>
      </c>
      <c r="X36">
        <v>2035</v>
      </c>
      <c r="Y36">
        <v>2036</v>
      </c>
      <c r="Z36">
        <v>2037</v>
      </c>
      <c r="AA36">
        <v>2038</v>
      </c>
      <c r="AB36">
        <v>2039</v>
      </c>
      <c r="AC36">
        <v>2040</v>
      </c>
      <c r="AD36">
        <v>2041</v>
      </c>
      <c r="AE36">
        <v>2042</v>
      </c>
      <c r="AF36">
        <v>2043</v>
      </c>
      <c r="AG36">
        <v>2044</v>
      </c>
      <c r="AH36">
        <v>2045</v>
      </c>
      <c r="AI36">
        <v>2046</v>
      </c>
      <c r="AJ36">
        <v>2047</v>
      </c>
      <c r="AK36">
        <v>2048</v>
      </c>
      <c r="AL36">
        <v>2049</v>
      </c>
      <c r="AM36">
        <v>2050</v>
      </c>
      <c r="AN36">
        <v>2051</v>
      </c>
      <c r="AO36">
        <v>2052</v>
      </c>
      <c r="AP36">
        <v>2053</v>
      </c>
      <c r="AQ36">
        <v>2054</v>
      </c>
      <c r="AR36">
        <v>2055</v>
      </c>
      <c r="AS36">
        <v>2056</v>
      </c>
      <c r="AT36">
        <v>2057</v>
      </c>
      <c r="AU36">
        <v>2058</v>
      </c>
      <c r="AV36">
        <v>2059</v>
      </c>
      <c r="AW36">
        <v>2060</v>
      </c>
      <c r="AX36">
        <v>2061</v>
      </c>
      <c r="AY36">
        <v>2062</v>
      </c>
    </row>
    <row r="37" spans="1:51">
      <c r="A37" t="s">
        <v>153</v>
      </c>
      <c r="B37">
        <v>35407</v>
      </c>
      <c r="C37">
        <v>35414</v>
      </c>
      <c r="D37">
        <v>33573</v>
      </c>
      <c r="E37">
        <v>33590</v>
      </c>
      <c r="F37">
        <v>33559</v>
      </c>
      <c r="G37">
        <v>33627</v>
      </c>
      <c r="H37">
        <v>33392</v>
      </c>
      <c r="I37">
        <v>33275</v>
      </c>
      <c r="J37">
        <v>33778</v>
      </c>
      <c r="K37">
        <v>33955</v>
      </c>
      <c r="L37">
        <v>33987</v>
      </c>
      <c r="M37">
        <v>34006</v>
      </c>
      <c r="N37">
        <v>34197</v>
      </c>
      <c r="O37">
        <v>34287</v>
      </c>
      <c r="P37">
        <v>34424</v>
      </c>
      <c r="Q37">
        <v>34508</v>
      </c>
      <c r="R37">
        <v>34599</v>
      </c>
      <c r="S37">
        <v>34757</v>
      </c>
      <c r="T37">
        <v>35453</v>
      </c>
      <c r="U37">
        <v>35952</v>
      </c>
      <c r="V37">
        <v>36013</v>
      </c>
      <c r="W37">
        <v>36110</v>
      </c>
      <c r="X37">
        <v>36330</v>
      </c>
      <c r="Y37">
        <v>36625</v>
      </c>
      <c r="Z37">
        <v>37100</v>
      </c>
      <c r="AA37">
        <v>37526</v>
      </c>
      <c r="AB37">
        <v>37746</v>
      </c>
      <c r="AC37">
        <v>38171</v>
      </c>
      <c r="AD37">
        <v>38625</v>
      </c>
      <c r="AE37">
        <v>38854</v>
      </c>
      <c r="AF37">
        <v>39196</v>
      </c>
      <c r="AG37">
        <v>39686</v>
      </c>
      <c r="AH37">
        <v>40143</v>
      </c>
      <c r="AI37">
        <v>40417</v>
      </c>
      <c r="AJ37">
        <v>40758</v>
      </c>
      <c r="AK37">
        <v>41068</v>
      </c>
      <c r="AL37">
        <v>41068</v>
      </c>
      <c r="AM37">
        <v>41068</v>
      </c>
      <c r="AN37">
        <v>41068</v>
      </c>
      <c r="AO37">
        <v>41068</v>
      </c>
      <c r="AP37">
        <v>41068</v>
      </c>
      <c r="AQ37">
        <v>41068</v>
      </c>
      <c r="AR37">
        <v>41068</v>
      </c>
      <c r="AS37">
        <v>41068</v>
      </c>
      <c r="AT37">
        <v>41068</v>
      </c>
      <c r="AU37">
        <v>41068</v>
      </c>
      <c r="AV37">
        <v>41068</v>
      </c>
      <c r="AW37">
        <v>41068</v>
      </c>
      <c r="AX37">
        <v>41068</v>
      </c>
      <c r="AY37">
        <v>41068</v>
      </c>
    </row>
    <row r="38" spans="1:51">
      <c r="A38" t="s">
        <v>154</v>
      </c>
      <c r="B38">
        <v>35407</v>
      </c>
      <c r="C38">
        <v>35414</v>
      </c>
      <c r="D38">
        <v>33573</v>
      </c>
      <c r="E38">
        <v>33590</v>
      </c>
      <c r="F38">
        <v>33560</v>
      </c>
      <c r="G38">
        <v>33630</v>
      </c>
      <c r="H38">
        <v>33398</v>
      </c>
      <c r="I38">
        <v>33281</v>
      </c>
      <c r="J38">
        <v>33657</v>
      </c>
      <c r="K38">
        <v>33885</v>
      </c>
      <c r="L38">
        <v>34263</v>
      </c>
      <c r="M38">
        <v>36497</v>
      </c>
      <c r="N38">
        <v>37188</v>
      </c>
      <c r="O38">
        <v>37559</v>
      </c>
      <c r="P38">
        <v>37601</v>
      </c>
      <c r="Q38">
        <v>37494</v>
      </c>
      <c r="R38">
        <v>37591</v>
      </c>
      <c r="S38">
        <v>37944</v>
      </c>
      <c r="T38">
        <v>38065</v>
      </c>
      <c r="U38">
        <v>38194</v>
      </c>
      <c r="V38">
        <v>38389</v>
      </c>
      <c r="W38">
        <v>38982</v>
      </c>
      <c r="X38">
        <v>39498</v>
      </c>
      <c r="Y38">
        <v>39557</v>
      </c>
      <c r="Z38">
        <v>39725</v>
      </c>
      <c r="AA38">
        <v>40356</v>
      </c>
      <c r="AB38">
        <v>40881</v>
      </c>
      <c r="AC38">
        <v>41099</v>
      </c>
      <c r="AD38">
        <v>41539</v>
      </c>
      <c r="AE38">
        <v>42129</v>
      </c>
      <c r="AF38">
        <v>42284</v>
      </c>
      <c r="AG38">
        <v>42527</v>
      </c>
      <c r="AH38">
        <v>42837</v>
      </c>
      <c r="AI38">
        <v>43485</v>
      </c>
      <c r="AJ38">
        <v>43756</v>
      </c>
      <c r="AK38">
        <v>43844</v>
      </c>
      <c r="AL38">
        <v>43844</v>
      </c>
      <c r="AM38">
        <v>43844</v>
      </c>
      <c r="AN38">
        <v>43844</v>
      </c>
      <c r="AO38">
        <v>43844</v>
      </c>
      <c r="AP38">
        <v>43844</v>
      </c>
      <c r="AQ38">
        <v>43844</v>
      </c>
      <c r="AR38">
        <v>43844</v>
      </c>
      <c r="AS38">
        <v>43844</v>
      </c>
      <c r="AT38">
        <v>43844</v>
      </c>
      <c r="AU38">
        <v>43844</v>
      </c>
      <c r="AV38">
        <v>43844</v>
      </c>
      <c r="AW38">
        <v>43844</v>
      </c>
      <c r="AX38">
        <v>43844</v>
      </c>
      <c r="AY38">
        <v>43844</v>
      </c>
    </row>
    <row r="39" spans="1:51">
      <c r="A39" t="s">
        <v>120</v>
      </c>
      <c r="B39">
        <v>35407</v>
      </c>
      <c r="C39">
        <v>35414</v>
      </c>
      <c r="D39">
        <v>33573</v>
      </c>
      <c r="E39">
        <v>33590</v>
      </c>
      <c r="F39">
        <v>33559</v>
      </c>
      <c r="G39">
        <v>33627</v>
      </c>
      <c r="H39">
        <v>33393</v>
      </c>
      <c r="I39">
        <v>33276</v>
      </c>
      <c r="J39">
        <v>33775</v>
      </c>
      <c r="K39">
        <v>33961</v>
      </c>
      <c r="L39">
        <v>34007</v>
      </c>
      <c r="M39">
        <v>33994</v>
      </c>
      <c r="N39">
        <v>34270</v>
      </c>
      <c r="O39">
        <v>34502</v>
      </c>
      <c r="P39">
        <v>35976</v>
      </c>
      <c r="Q39">
        <v>39094</v>
      </c>
      <c r="R39">
        <v>40040</v>
      </c>
      <c r="S39">
        <v>40081</v>
      </c>
      <c r="T39">
        <v>40271</v>
      </c>
      <c r="U39">
        <v>40274</v>
      </c>
      <c r="V39">
        <v>40252</v>
      </c>
      <c r="W39">
        <v>40286</v>
      </c>
      <c r="X39">
        <v>40464</v>
      </c>
      <c r="Y39">
        <v>40672</v>
      </c>
      <c r="Z39">
        <v>40958</v>
      </c>
      <c r="AA39">
        <v>41148</v>
      </c>
      <c r="AB39">
        <v>41372</v>
      </c>
      <c r="AC39">
        <v>41600</v>
      </c>
      <c r="AD39">
        <v>41843</v>
      </c>
      <c r="AE39">
        <v>42007</v>
      </c>
      <c r="AF39">
        <v>42214</v>
      </c>
      <c r="AG39">
        <v>42499</v>
      </c>
      <c r="AH39">
        <v>42753</v>
      </c>
      <c r="AI39">
        <v>43010</v>
      </c>
      <c r="AJ39">
        <v>43286</v>
      </c>
      <c r="AK39">
        <v>43555</v>
      </c>
      <c r="AL39">
        <v>43555</v>
      </c>
      <c r="AM39">
        <v>43555</v>
      </c>
      <c r="AN39">
        <v>43555</v>
      </c>
      <c r="AO39">
        <v>43555</v>
      </c>
      <c r="AP39">
        <v>43555</v>
      </c>
      <c r="AQ39">
        <v>43555</v>
      </c>
      <c r="AR39">
        <v>43555</v>
      </c>
      <c r="AS39">
        <v>43555</v>
      </c>
      <c r="AT39">
        <v>43555</v>
      </c>
      <c r="AU39">
        <v>43555</v>
      </c>
      <c r="AV39">
        <v>43555</v>
      </c>
      <c r="AW39">
        <v>43555</v>
      </c>
      <c r="AX39">
        <v>43555</v>
      </c>
      <c r="AY39">
        <v>43555</v>
      </c>
    </row>
    <row r="40" spans="1:51">
      <c r="A40" t="s">
        <v>155</v>
      </c>
      <c r="B40">
        <v>35407</v>
      </c>
      <c r="C40">
        <v>35414</v>
      </c>
      <c r="D40">
        <v>33578</v>
      </c>
      <c r="E40">
        <v>33596</v>
      </c>
      <c r="F40">
        <v>33567</v>
      </c>
      <c r="G40">
        <v>33568</v>
      </c>
      <c r="H40">
        <v>33344</v>
      </c>
      <c r="I40">
        <v>33734</v>
      </c>
      <c r="J40">
        <v>36860</v>
      </c>
      <c r="K40">
        <v>37827</v>
      </c>
      <c r="L40">
        <v>37984</v>
      </c>
      <c r="M40">
        <v>38244</v>
      </c>
      <c r="N40">
        <v>38406</v>
      </c>
      <c r="O40">
        <v>38076</v>
      </c>
      <c r="P40">
        <v>38043</v>
      </c>
      <c r="Q40">
        <v>37963</v>
      </c>
      <c r="R40">
        <v>38053</v>
      </c>
      <c r="S40">
        <v>38246</v>
      </c>
      <c r="T40">
        <v>38595</v>
      </c>
      <c r="U40">
        <v>39285</v>
      </c>
      <c r="V40">
        <v>39862</v>
      </c>
      <c r="W40">
        <v>40046</v>
      </c>
      <c r="X40">
        <v>40252</v>
      </c>
      <c r="Y40">
        <v>39927</v>
      </c>
      <c r="Z40">
        <v>39987</v>
      </c>
      <c r="AA40">
        <v>40621</v>
      </c>
      <c r="AB40">
        <v>41203</v>
      </c>
      <c r="AC40">
        <v>41414</v>
      </c>
      <c r="AD40">
        <v>41804</v>
      </c>
      <c r="AE40">
        <v>42475</v>
      </c>
      <c r="AF40">
        <v>42621</v>
      </c>
      <c r="AG40">
        <v>42857</v>
      </c>
      <c r="AH40">
        <v>43108</v>
      </c>
      <c r="AI40">
        <v>43668</v>
      </c>
      <c r="AJ40">
        <v>44206</v>
      </c>
      <c r="AK40">
        <v>44162</v>
      </c>
      <c r="AL40">
        <v>44162</v>
      </c>
      <c r="AM40">
        <v>44162</v>
      </c>
      <c r="AN40">
        <v>44162</v>
      </c>
      <c r="AO40">
        <v>44162</v>
      </c>
      <c r="AP40">
        <v>44162</v>
      </c>
      <c r="AQ40">
        <v>44162</v>
      </c>
      <c r="AR40">
        <v>44162</v>
      </c>
      <c r="AS40">
        <v>44162</v>
      </c>
      <c r="AT40">
        <v>44162</v>
      </c>
      <c r="AU40">
        <v>44162</v>
      </c>
      <c r="AV40">
        <v>44162</v>
      </c>
      <c r="AW40">
        <v>44162</v>
      </c>
      <c r="AX40">
        <v>44162</v>
      </c>
      <c r="AY40">
        <v>44162</v>
      </c>
    </row>
    <row r="41" spans="1:51">
      <c r="A41" t="s">
        <v>156</v>
      </c>
      <c r="B41">
        <v>35407</v>
      </c>
      <c r="C41">
        <v>35414</v>
      </c>
      <c r="D41">
        <v>33578</v>
      </c>
      <c r="E41">
        <v>33596</v>
      </c>
      <c r="F41">
        <v>33567</v>
      </c>
      <c r="G41">
        <v>33569</v>
      </c>
      <c r="H41">
        <v>33347</v>
      </c>
      <c r="I41">
        <v>33736</v>
      </c>
      <c r="J41">
        <v>36864</v>
      </c>
      <c r="K41">
        <v>37837</v>
      </c>
      <c r="L41">
        <v>37896</v>
      </c>
      <c r="M41">
        <v>37959</v>
      </c>
      <c r="N41">
        <v>38047</v>
      </c>
      <c r="O41">
        <v>39422</v>
      </c>
      <c r="P41">
        <v>42785</v>
      </c>
      <c r="Q41">
        <v>43381</v>
      </c>
      <c r="R41">
        <v>43516</v>
      </c>
      <c r="S41">
        <v>43589</v>
      </c>
      <c r="T41">
        <v>43823</v>
      </c>
      <c r="U41">
        <v>43956</v>
      </c>
      <c r="V41">
        <v>44073</v>
      </c>
      <c r="W41">
        <v>44157</v>
      </c>
      <c r="X41">
        <v>44257</v>
      </c>
      <c r="Y41">
        <v>44219</v>
      </c>
      <c r="Z41">
        <v>44277</v>
      </c>
      <c r="AA41">
        <v>44355</v>
      </c>
      <c r="AB41">
        <v>44426</v>
      </c>
      <c r="AC41">
        <v>44705</v>
      </c>
      <c r="AD41">
        <v>44754</v>
      </c>
      <c r="AE41">
        <v>44909</v>
      </c>
      <c r="AF41">
        <v>45124</v>
      </c>
      <c r="AG41">
        <v>45317</v>
      </c>
      <c r="AH41">
        <v>45510</v>
      </c>
      <c r="AI41">
        <v>45684</v>
      </c>
      <c r="AJ41">
        <v>45941</v>
      </c>
      <c r="AK41">
        <v>46133</v>
      </c>
      <c r="AL41">
        <v>46133</v>
      </c>
      <c r="AM41">
        <v>46133</v>
      </c>
      <c r="AN41">
        <v>46133</v>
      </c>
      <c r="AO41">
        <v>46133</v>
      </c>
      <c r="AP41">
        <v>46133</v>
      </c>
      <c r="AQ41">
        <v>46133</v>
      </c>
      <c r="AR41">
        <v>46133</v>
      </c>
      <c r="AS41">
        <v>46133</v>
      </c>
      <c r="AT41">
        <v>46133</v>
      </c>
      <c r="AU41">
        <v>46133</v>
      </c>
      <c r="AV41">
        <v>46133</v>
      </c>
      <c r="AW41">
        <v>46133</v>
      </c>
      <c r="AX41">
        <v>46133</v>
      </c>
      <c r="AY41">
        <v>46133</v>
      </c>
    </row>
    <row r="42" spans="1:51">
      <c r="A42" t="s">
        <v>157</v>
      </c>
      <c r="B42">
        <v>35407</v>
      </c>
      <c r="C42">
        <v>35414</v>
      </c>
      <c r="D42">
        <v>33593</v>
      </c>
      <c r="E42">
        <v>33599</v>
      </c>
      <c r="F42">
        <v>33573</v>
      </c>
      <c r="G42">
        <v>33575</v>
      </c>
      <c r="H42">
        <v>33476</v>
      </c>
      <c r="I42">
        <v>33937</v>
      </c>
      <c r="J42">
        <v>37238</v>
      </c>
      <c r="K42">
        <v>38329</v>
      </c>
      <c r="L42">
        <v>38563</v>
      </c>
      <c r="M42">
        <v>38477</v>
      </c>
      <c r="N42">
        <v>38470</v>
      </c>
      <c r="O42">
        <v>39924</v>
      </c>
      <c r="P42">
        <v>43596</v>
      </c>
      <c r="Q42">
        <v>44656</v>
      </c>
      <c r="R42">
        <v>44833</v>
      </c>
      <c r="S42">
        <v>44899</v>
      </c>
      <c r="T42">
        <v>45136</v>
      </c>
      <c r="U42">
        <v>45299</v>
      </c>
      <c r="V42">
        <v>45409</v>
      </c>
      <c r="W42">
        <v>45474</v>
      </c>
      <c r="X42">
        <v>45564</v>
      </c>
      <c r="Y42">
        <v>45513</v>
      </c>
      <c r="Z42">
        <v>45199</v>
      </c>
      <c r="AA42">
        <v>45231</v>
      </c>
      <c r="AB42">
        <v>45302</v>
      </c>
      <c r="AC42">
        <v>45400</v>
      </c>
      <c r="AD42">
        <v>45696</v>
      </c>
      <c r="AE42">
        <v>45728</v>
      </c>
      <c r="AF42">
        <v>45870</v>
      </c>
      <c r="AG42">
        <v>46084</v>
      </c>
      <c r="AH42">
        <v>46407</v>
      </c>
      <c r="AI42">
        <v>46403</v>
      </c>
      <c r="AJ42">
        <v>46614</v>
      </c>
      <c r="AK42">
        <v>46828</v>
      </c>
      <c r="AL42">
        <v>46828</v>
      </c>
      <c r="AM42">
        <v>46828</v>
      </c>
      <c r="AN42">
        <v>46828</v>
      </c>
      <c r="AO42">
        <v>46828</v>
      </c>
      <c r="AP42">
        <v>46828</v>
      </c>
      <c r="AQ42">
        <v>46828</v>
      </c>
      <c r="AR42">
        <v>46828</v>
      </c>
      <c r="AS42">
        <v>46828</v>
      </c>
      <c r="AT42">
        <v>46828</v>
      </c>
      <c r="AU42">
        <v>46828</v>
      </c>
      <c r="AV42">
        <v>46828</v>
      </c>
      <c r="AW42">
        <v>46828</v>
      </c>
      <c r="AX42">
        <v>46828</v>
      </c>
      <c r="AY42">
        <v>46828</v>
      </c>
    </row>
    <row r="43" spans="1:51">
      <c r="A43" t="s">
        <v>158</v>
      </c>
      <c r="B43">
        <v>35407</v>
      </c>
      <c r="C43">
        <v>35414</v>
      </c>
      <c r="D43">
        <v>33578</v>
      </c>
      <c r="E43">
        <v>33596</v>
      </c>
      <c r="F43">
        <v>33567</v>
      </c>
      <c r="G43">
        <v>33568</v>
      </c>
      <c r="H43">
        <v>33464</v>
      </c>
      <c r="I43">
        <v>33928</v>
      </c>
      <c r="J43">
        <v>37217</v>
      </c>
      <c r="K43">
        <v>38316</v>
      </c>
      <c r="L43">
        <v>38557</v>
      </c>
      <c r="M43">
        <v>38329</v>
      </c>
      <c r="N43">
        <v>38359</v>
      </c>
      <c r="O43">
        <v>38581</v>
      </c>
      <c r="P43">
        <v>38656</v>
      </c>
      <c r="Q43">
        <v>38526</v>
      </c>
      <c r="R43">
        <v>38624</v>
      </c>
      <c r="S43">
        <v>38785</v>
      </c>
      <c r="T43">
        <v>39075</v>
      </c>
      <c r="U43">
        <v>40499</v>
      </c>
      <c r="V43">
        <v>43934</v>
      </c>
      <c r="W43">
        <v>45357</v>
      </c>
      <c r="X43">
        <v>45424</v>
      </c>
      <c r="Y43">
        <v>45094</v>
      </c>
      <c r="Z43">
        <v>45137</v>
      </c>
      <c r="AA43">
        <v>45221</v>
      </c>
      <c r="AB43">
        <v>45294</v>
      </c>
      <c r="AC43">
        <v>45392</v>
      </c>
      <c r="AD43">
        <v>45686</v>
      </c>
      <c r="AE43">
        <v>45723</v>
      </c>
      <c r="AF43">
        <v>45867</v>
      </c>
      <c r="AG43">
        <v>46077</v>
      </c>
      <c r="AH43">
        <v>46403</v>
      </c>
      <c r="AI43">
        <v>46400</v>
      </c>
      <c r="AJ43">
        <v>46609</v>
      </c>
      <c r="AK43">
        <v>46823</v>
      </c>
      <c r="AL43">
        <v>46823</v>
      </c>
      <c r="AM43">
        <v>46823</v>
      </c>
      <c r="AN43">
        <v>46823</v>
      </c>
      <c r="AO43">
        <v>46823</v>
      </c>
      <c r="AP43">
        <v>46823</v>
      </c>
      <c r="AQ43">
        <v>46823</v>
      </c>
      <c r="AR43">
        <v>46823</v>
      </c>
      <c r="AS43">
        <v>46823</v>
      </c>
      <c r="AT43">
        <v>46823</v>
      </c>
      <c r="AU43">
        <v>46823</v>
      </c>
      <c r="AV43">
        <v>46823</v>
      </c>
      <c r="AW43">
        <v>46823</v>
      </c>
      <c r="AX43">
        <v>46823</v>
      </c>
      <c r="AY43">
        <v>46823</v>
      </c>
    </row>
    <row r="44" spans="1:51">
      <c r="A44" t="s">
        <v>159</v>
      </c>
      <c r="B44">
        <v>35407</v>
      </c>
      <c r="C44">
        <v>35414</v>
      </c>
      <c r="D44">
        <v>33578</v>
      </c>
      <c r="E44">
        <v>33596</v>
      </c>
      <c r="F44">
        <v>33567</v>
      </c>
      <c r="G44">
        <v>33568</v>
      </c>
      <c r="H44">
        <v>33464</v>
      </c>
      <c r="I44">
        <v>33928</v>
      </c>
      <c r="J44">
        <v>37217</v>
      </c>
      <c r="K44">
        <v>38316</v>
      </c>
      <c r="L44">
        <v>38555</v>
      </c>
      <c r="M44">
        <v>38328</v>
      </c>
      <c r="N44">
        <v>38357</v>
      </c>
      <c r="O44">
        <v>38586</v>
      </c>
      <c r="P44">
        <v>38672</v>
      </c>
      <c r="Q44">
        <v>38538</v>
      </c>
      <c r="R44">
        <v>38657</v>
      </c>
      <c r="S44">
        <v>38794</v>
      </c>
      <c r="T44">
        <v>39231</v>
      </c>
      <c r="U44">
        <v>39338</v>
      </c>
      <c r="V44">
        <v>39531</v>
      </c>
      <c r="W44">
        <v>39712</v>
      </c>
      <c r="X44">
        <v>40135</v>
      </c>
      <c r="Y44">
        <v>39628</v>
      </c>
      <c r="Z44">
        <v>39709</v>
      </c>
      <c r="AA44">
        <v>39899</v>
      </c>
      <c r="AB44">
        <v>40478</v>
      </c>
      <c r="AC44">
        <v>41325</v>
      </c>
      <c r="AD44">
        <v>41359</v>
      </c>
      <c r="AE44">
        <v>41514</v>
      </c>
      <c r="AF44">
        <v>41711</v>
      </c>
      <c r="AG44">
        <v>42072</v>
      </c>
      <c r="AH44">
        <v>42517</v>
      </c>
      <c r="AI44">
        <v>43357</v>
      </c>
      <c r="AJ44">
        <v>43572</v>
      </c>
      <c r="AK44">
        <v>43708</v>
      </c>
      <c r="AL44">
        <v>43708</v>
      </c>
      <c r="AM44">
        <v>43708</v>
      </c>
      <c r="AN44">
        <v>43708</v>
      </c>
      <c r="AO44">
        <v>43708</v>
      </c>
      <c r="AP44">
        <v>43708</v>
      </c>
      <c r="AQ44">
        <v>43708</v>
      </c>
      <c r="AR44">
        <v>43708</v>
      </c>
      <c r="AS44">
        <v>43708</v>
      </c>
      <c r="AT44">
        <v>43708</v>
      </c>
      <c r="AU44">
        <v>43708</v>
      </c>
      <c r="AV44">
        <v>43708</v>
      </c>
      <c r="AW44">
        <v>43708</v>
      </c>
      <c r="AX44">
        <v>43708</v>
      </c>
      <c r="AY44">
        <v>43708</v>
      </c>
    </row>
    <row r="45" spans="1:51" s="47" customFormat="1">
      <c r="B45" s="63">
        <f>NPV(C47,B37:AY37)</f>
        <v>483169.72609919583</v>
      </c>
    </row>
    <row r="46" spans="1:51" s="47" customFormat="1"/>
    <row r="47" spans="1:51" s="47" customFormat="1">
      <c r="B47" s="47" t="s">
        <v>164</v>
      </c>
      <c r="C47" s="47">
        <v>7.0499999999999993E-2</v>
      </c>
    </row>
    <row r="48" spans="1:51">
      <c r="A48" t="s">
        <v>165</v>
      </c>
      <c r="B48" s="182" t="s">
        <v>139</v>
      </c>
      <c r="C48" s="182"/>
      <c r="D48" s="182" t="s">
        <v>141</v>
      </c>
      <c r="E48" s="182"/>
      <c r="F48" s="182" t="s">
        <v>142</v>
      </c>
      <c r="G48" s="182"/>
      <c r="H48" s="182" t="s">
        <v>140</v>
      </c>
      <c r="I48" s="182"/>
    </row>
    <row r="49" spans="1:9">
      <c r="A49" s="47" t="s">
        <v>153</v>
      </c>
      <c r="B49" s="66">
        <f>NPV($C$47,'19_21'!C125:AZ125)/NPV('22'!$C$47,'22'!B37:AY37)*1000</f>
        <v>79.211434619519196</v>
      </c>
      <c r="C49" s="57">
        <f>_xlfn.RANK.EQ(B49,$B$49:$B$56,1)</f>
        <v>6</v>
      </c>
      <c r="D49" s="66">
        <f>NPV($C$47,'19_21'!C125:AK125)/NPV('22'!$C$47,'22'!B37:AY37)*1000</f>
        <v>69.646678363779586</v>
      </c>
      <c r="E49" s="57">
        <f>_xlfn.RANK.EQ(D49,$D$49:$D$56,1)</f>
        <v>2</v>
      </c>
      <c r="F49" s="66">
        <f>NPV($C$47,'19_21'!C125:AP125)/NPV('22'!$C$47,'22'!B37:AO37)*1000</f>
        <v>76.680265910740758</v>
      </c>
      <c r="G49" s="57">
        <f>_xlfn.RANK.EQ(F49,$F$49:$F$56,1)</f>
        <v>2</v>
      </c>
      <c r="H49" s="66">
        <f>NPV($C$47,'19_21'!C125:V125)/NPV('22'!$C$47,'22'!B37:U37)*1000</f>
        <v>68.832607239495005</v>
      </c>
      <c r="I49" s="48">
        <f>_xlfn.RANK.EQ(H49,$H$49:$H$56,1)</f>
        <v>1</v>
      </c>
    </row>
    <row r="50" spans="1:9">
      <c r="A50" s="47" t="s">
        <v>154</v>
      </c>
      <c r="B50" s="66">
        <f>NPV($C$47,'19_21'!C126:AZ126)/NPV('22'!$C$47,'22'!B38:AY38)*1000</f>
        <v>78.879170497336347</v>
      </c>
      <c r="C50" s="57">
        <f t="shared" ref="C50:C56" si="0">_xlfn.RANK.EQ(B50,$B$49:$B$56,1)</f>
        <v>2</v>
      </c>
      <c r="D50" s="66">
        <f>NPV($C$47,'19_21'!C126:AK126)/NPV('22'!$C$47,'22'!B38:AY38)*1000</f>
        <v>69.658241760035324</v>
      </c>
      <c r="E50" s="57">
        <f t="shared" ref="E50:E56" si="1">_xlfn.RANK.EQ(D50,$D$49:$D$56,1)</f>
        <v>3</v>
      </c>
      <c r="F50" s="66">
        <f>NPV($C$47,'19_21'!C126:AP126)/NPV('22'!$C$47,'22'!B38:AO38)*1000</f>
        <v>76.734320617506</v>
      </c>
      <c r="G50" s="57">
        <f t="shared" ref="G50:G56" si="2">_xlfn.RANK.EQ(F50,$F$49:$F$56,1)</f>
        <v>3</v>
      </c>
      <c r="H50" s="66">
        <f>NPV($C$47,'19_21'!C126:V126)/NPV('22'!$C$47,'22'!B38:U38)*1000</f>
        <v>69.102450855878743</v>
      </c>
      <c r="I50" s="57">
        <f t="shared" ref="I50:I56" si="3">_xlfn.RANK.EQ(H50,$H$49:$H$56,1)</f>
        <v>2</v>
      </c>
    </row>
    <row r="51" spans="1:9">
      <c r="A51" s="47" t="s">
        <v>120</v>
      </c>
      <c r="B51" s="66">
        <f>NPV($C$47,'19_21'!C127:AZ127)/NPV('22'!$C$47,'22'!B39:AY39)*1000</f>
        <v>79.037000597487207</v>
      </c>
      <c r="C51" s="57">
        <f t="shared" si="0"/>
        <v>4</v>
      </c>
      <c r="D51" s="66">
        <f>NPV($C$47,'19_21'!C127:AK127)/NPV('22'!$C$47,'22'!B39:AY39)*1000</f>
        <v>70.326699707119317</v>
      </c>
      <c r="E51" s="57">
        <f t="shared" si="1"/>
        <v>5</v>
      </c>
      <c r="F51" s="66">
        <f>NPV($C$47,'19_21'!C127:AP127)/NPV('22'!$C$47,'22'!B39:AO39)*1000</f>
        <v>77.128137141036675</v>
      </c>
      <c r="G51" s="57">
        <f t="shared" si="2"/>
        <v>5</v>
      </c>
      <c r="H51" s="66">
        <f>NPV($C$47,'19_21'!C127:V127)/NPV('22'!$C$47,'22'!B39:U39)*1000</f>
        <v>70.72842490664614</v>
      </c>
      <c r="I51" s="57">
        <f t="shared" si="3"/>
        <v>5</v>
      </c>
    </row>
    <row r="52" spans="1:9">
      <c r="A52" s="47" t="s">
        <v>155</v>
      </c>
      <c r="B52" s="66">
        <f>NPV($C$47,'19_21'!C128:AZ128)/NPV('22'!$C$47,'22'!B40:AY40)*1000</f>
        <v>78.573227234807391</v>
      </c>
      <c r="C52" s="48">
        <f t="shared" si="0"/>
        <v>1</v>
      </c>
      <c r="D52" s="66">
        <f>NPV($C$47,'19_21'!C128:AK128)/NPV('22'!$C$47,'22'!B40:AY40)*1000</f>
        <v>69.482188822624551</v>
      </c>
      <c r="E52" s="48">
        <f t="shared" si="1"/>
        <v>1</v>
      </c>
      <c r="F52" s="66">
        <f>NPV($C$47,'19_21'!C128:AP128)/NPV('22'!$C$47,'22'!B40:AO40)*1000</f>
        <v>76.403641149179336</v>
      </c>
      <c r="G52" s="48">
        <f t="shared" si="2"/>
        <v>1</v>
      </c>
      <c r="H52" s="66">
        <f>NPV($C$47,'19_21'!C128:V128)/NPV('22'!$C$47,'22'!B40:U40)*1000</f>
        <v>69.321489223866237</v>
      </c>
      <c r="I52" s="57">
        <f t="shared" si="3"/>
        <v>3</v>
      </c>
    </row>
    <row r="53" spans="1:9">
      <c r="A53" s="47" t="s">
        <v>156</v>
      </c>
      <c r="B53" s="66">
        <f>NPV($C$47,'19_21'!C129:AZ129)/NPV('22'!$C$47,'22'!B41:AY41)*1000</f>
        <v>79.119928928117389</v>
      </c>
      <c r="C53" s="57">
        <f t="shared" si="0"/>
        <v>5</v>
      </c>
      <c r="D53" s="66">
        <f>NPV($C$47,'19_21'!C129:AK129)/NPV('22'!$C$47,'22'!B41:AY41)*1000</f>
        <v>70.931513093968462</v>
      </c>
      <c r="E53" s="57">
        <f t="shared" si="1"/>
        <v>6</v>
      </c>
      <c r="F53" s="66">
        <f>NPV($C$47,'19_21'!C129:AP129)/NPV('22'!$C$47,'22'!B41:AO41)*1000</f>
        <v>77.578943452799436</v>
      </c>
      <c r="G53" s="57">
        <f t="shared" si="2"/>
        <v>6</v>
      </c>
      <c r="H53" s="66">
        <f>NPV($C$47,'19_21'!C129:V129)/NPV('22'!$C$47,'22'!B41:U41)*1000</f>
        <v>71.784920632749007</v>
      </c>
      <c r="I53" s="57">
        <f t="shared" si="3"/>
        <v>7</v>
      </c>
    </row>
    <row r="54" spans="1:9">
      <c r="A54" s="65" t="s">
        <v>157</v>
      </c>
      <c r="B54" s="66">
        <f>NPV($C$47,'19_21'!C130:AZ130)/NPV('22'!$C$47,'22'!B42:AY42)*1000</f>
        <v>79.254719503240722</v>
      </c>
      <c r="C54" s="57">
        <f t="shared" si="0"/>
        <v>7</v>
      </c>
      <c r="D54" s="66">
        <f>NPV($C$47,'19_21'!C130:AK130)/NPV('22'!$C$47,'22'!B42:AY42)*1000</f>
        <v>71.070360341592803</v>
      </c>
      <c r="E54" s="57">
        <f t="shared" si="1"/>
        <v>7</v>
      </c>
      <c r="F54" s="66">
        <f>NPV($C$47,'19_21'!C130:AP130)/NPV('22'!$C$47,'22'!B42:AO42)*1000</f>
        <v>77.728911772525947</v>
      </c>
      <c r="G54" s="57">
        <f t="shared" si="2"/>
        <v>7</v>
      </c>
      <c r="H54" s="66">
        <f>NPV($C$47,'19_21'!C130:V130)/NPV('22'!$C$47,'22'!B42:U42)*1000</f>
        <v>72.080494337300379</v>
      </c>
      <c r="I54" s="57">
        <f t="shared" si="3"/>
        <v>8</v>
      </c>
    </row>
    <row r="55" spans="1:9">
      <c r="A55" s="47" t="s">
        <v>158</v>
      </c>
      <c r="B55" s="66">
        <f>NPV($C$47,'19_21'!C131:AZ131)/NPV('22'!$C$47,'22'!B43:AY43)*1000</f>
        <v>79.661860270073944</v>
      </c>
      <c r="C55" s="57">
        <f t="shared" si="0"/>
        <v>8</v>
      </c>
      <c r="D55" s="66">
        <f>NPV($C$47,'19_21'!C131:AK131)/NPV('22'!$C$47,'22'!B43:AY43)*1000</f>
        <v>71.096589040792836</v>
      </c>
      <c r="E55" s="57">
        <f t="shared" si="1"/>
        <v>8</v>
      </c>
      <c r="F55" s="66">
        <f>NPV($C$47,'19_21'!C131:AP131)/NPV('22'!$C$47,'22'!B43:AO43)*1000</f>
        <v>78.012131370672179</v>
      </c>
      <c r="G55" s="57">
        <f t="shared" si="2"/>
        <v>8</v>
      </c>
      <c r="H55" s="66">
        <f>NPV($C$47,'19_21'!C131:V131)/NPV('22'!$C$47,'22'!B43:U43)*1000</f>
        <v>71.179039897054665</v>
      </c>
      <c r="I55" s="57">
        <f t="shared" si="3"/>
        <v>6</v>
      </c>
    </row>
    <row r="56" spans="1:9">
      <c r="A56" s="47" t="s">
        <v>159</v>
      </c>
      <c r="B56" s="66">
        <f>NPV($C$47,'19_21'!C132:AZ132)/NPV('22'!$C$47,'22'!B44:AY44)*1000</f>
        <v>78.952109067307362</v>
      </c>
      <c r="C56" s="57">
        <f t="shared" si="0"/>
        <v>3</v>
      </c>
      <c r="D56" s="66">
        <f>NPV($C$47,'19_21'!C132:AK132)/NPV('22'!$C$47,'22'!B44:AY44)*1000</f>
        <v>70.009717894071542</v>
      </c>
      <c r="E56" s="57">
        <f t="shared" si="1"/>
        <v>4</v>
      </c>
      <c r="F56" s="66">
        <f>NPV($C$47,'19_21'!C132:AP132)/NPV('22'!$C$47,'22'!B44:AO44)*1000</f>
        <v>76.861523813672306</v>
      </c>
      <c r="G56" s="57">
        <f t="shared" si="2"/>
        <v>4</v>
      </c>
      <c r="H56" s="66">
        <f>NPV($C$47,'19_21'!C132:V132)/NPV('22'!$C$47,'22'!B44:U44)*1000</f>
        <v>69.930571792056867</v>
      </c>
      <c r="I56" s="57">
        <f t="shared" si="3"/>
        <v>4</v>
      </c>
    </row>
    <row r="59" spans="1:9">
      <c r="B59" t="s">
        <v>140</v>
      </c>
      <c r="C59" t="s">
        <v>141</v>
      </c>
      <c r="D59" t="s">
        <v>142</v>
      </c>
      <c r="E59" t="s">
        <v>139</v>
      </c>
    </row>
    <row r="60" spans="1:9" ht="16.5" thickBot="1">
      <c r="A60" s="5" t="s">
        <v>271</v>
      </c>
      <c r="B60" s="64">
        <f t="shared" ref="B60:B67" si="4">H49</f>
        <v>68.832607239495005</v>
      </c>
      <c r="C60" s="64">
        <f t="shared" ref="C60:C67" si="5">D49</f>
        <v>69.646678363779586</v>
      </c>
      <c r="D60" s="64">
        <f t="shared" ref="D60:D67" si="6">F49</f>
        <v>76.680265910740758</v>
      </c>
      <c r="E60" s="64">
        <f t="shared" ref="E60:E67" si="7">B49</f>
        <v>79.211434619519196</v>
      </c>
    </row>
    <row r="61" spans="1:9" ht="16.5" thickBot="1">
      <c r="A61" s="5" t="s">
        <v>273</v>
      </c>
      <c r="B61" s="64">
        <f t="shared" si="4"/>
        <v>69.102450855878743</v>
      </c>
      <c r="C61" s="64">
        <f t="shared" si="5"/>
        <v>69.658241760035324</v>
      </c>
      <c r="D61" s="64">
        <f t="shared" si="6"/>
        <v>76.734320617506</v>
      </c>
      <c r="E61" s="64">
        <f t="shared" si="7"/>
        <v>78.879170497336347</v>
      </c>
    </row>
    <row r="62" spans="1:9" ht="16.5" thickBot="1">
      <c r="A62" s="5" t="s">
        <v>272</v>
      </c>
      <c r="B62" s="64">
        <f t="shared" si="4"/>
        <v>70.72842490664614</v>
      </c>
      <c r="C62" s="64">
        <f t="shared" si="5"/>
        <v>70.326699707119317</v>
      </c>
      <c r="D62" s="64">
        <f t="shared" si="6"/>
        <v>77.128137141036675</v>
      </c>
      <c r="E62" s="64">
        <f t="shared" si="7"/>
        <v>79.037000597487207</v>
      </c>
    </row>
    <row r="63" spans="1:9" ht="16.5" thickBot="1">
      <c r="A63" s="5" t="s">
        <v>274</v>
      </c>
      <c r="B63" s="64">
        <f t="shared" si="4"/>
        <v>69.321489223866237</v>
      </c>
      <c r="C63" s="64">
        <f t="shared" si="5"/>
        <v>69.482188822624551</v>
      </c>
      <c r="D63" s="64">
        <f t="shared" si="6"/>
        <v>76.403641149179336</v>
      </c>
      <c r="E63" s="64">
        <f t="shared" si="7"/>
        <v>78.573227234807391</v>
      </c>
    </row>
    <row r="64" spans="1:9" ht="16.5" thickBot="1">
      <c r="A64" s="5" t="s">
        <v>275</v>
      </c>
      <c r="B64" s="64">
        <f t="shared" si="4"/>
        <v>71.784920632749007</v>
      </c>
      <c r="C64" s="64">
        <f t="shared" si="5"/>
        <v>70.931513093968462</v>
      </c>
      <c r="D64" s="64">
        <f t="shared" si="6"/>
        <v>77.578943452799436</v>
      </c>
      <c r="E64" s="64">
        <f t="shared" si="7"/>
        <v>79.119928928117389</v>
      </c>
    </row>
    <row r="65" spans="1:9" ht="15.75">
      <c r="A65" s="15" t="s">
        <v>113</v>
      </c>
      <c r="B65" s="64">
        <f t="shared" si="4"/>
        <v>72.080494337300379</v>
      </c>
      <c r="C65" s="64">
        <f t="shared" si="5"/>
        <v>71.070360341592803</v>
      </c>
      <c r="D65" s="64">
        <f t="shared" si="6"/>
        <v>77.728911772525947</v>
      </c>
      <c r="E65" s="64">
        <f t="shared" si="7"/>
        <v>79.254719503240722</v>
      </c>
    </row>
    <row r="66" spans="1:9" ht="16.5" thickBot="1">
      <c r="A66" s="5" t="s">
        <v>276</v>
      </c>
      <c r="B66" s="64">
        <f t="shared" si="4"/>
        <v>71.179039897054665</v>
      </c>
      <c r="C66" s="64">
        <f t="shared" si="5"/>
        <v>71.096589040792836</v>
      </c>
      <c r="D66" s="64">
        <f t="shared" si="6"/>
        <v>78.012131370672179</v>
      </c>
      <c r="E66" s="64">
        <f t="shared" si="7"/>
        <v>79.661860270073944</v>
      </c>
    </row>
    <row r="67" spans="1:9" ht="16.5" thickBot="1">
      <c r="A67" s="5" t="s">
        <v>277</v>
      </c>
      <c r="B67" s="64">
        <f t="shared" si="4"/>
        <v>69.930571792056867</v>
      </c>
      <c r="C67" s="64">
        <f t="shared" si="5"/>
        <v>70.009717894071542</v>
      </c>
      <c r="D67" s="64">
        <f t="shared" si="6"/>
        <v>76.861523813672306</v>
      </c>
      <c r="E67" s="64">
        <f t="shared" si="7"/>
        <v>78.952109067307362</v>
      </c>
    </row>
    <row r="68" spans="1:9">
      <c r="I68" t="s">
        <v>225</v>
      </c>
    </row>
  </sheetData>
  <mergeCells count="4">
    <mergeCell ref="H48:I48"/>
    <mergeCell ref="B48:C48"/>
    <mergeCell ref="D48:E48"/>
    <mergeCell ref="F48:G48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4"/>
  <sheetViews>
    <sheetView workbookViewId="0">
      <selection sqref="A1:XFD1"/>
    </sheetView>
  </sheetViews>
  <sheetFormatPr defaultRowHeight="15"/>
  <cols>
    <col min="1" max="4" width="9.140625" style="47"/>
    <col min="5" max="5" width="13.7109375" style="47" customWidth="1"/>
    <col min="6" max="9" width="9.140625" style="47"/>
    <col min="10" max="10" width="14.42578125" style="47" customWidth="1"/>
    <col min="11" max="17" width="9.140625" style="47"/>
    <col min="18" max="18" width="9.140625" style="47" customWidth="1"/>
    <col min="19" max="19" width="22.5703125" style="47" customWidth="1"/>
    <col min="20" max="20" width="14.7109375" style="47" customWidth="1"/>
    <col min="21" max="16384" width="9.140625" style="47"/>
  </cols>
  <sheetData>
    <row r="1" spans="1:26">
      <c r="A1" s="168" t="s">
        <v>403</v>
      </c>
      <c r="B1" s="169"/>
      <c r="C1" s="169"/>
      <c r="D1" s="169"/>
      <c r="E1" s="169"/>
      <c r="F1" s="169"/>
    </row>
    <row r="2" spans="1:26">
      <c r="B2" s="75"/>
      <c r="C2" s="76"/>
      <c r="D2" s="76"/>
      <c r="E2" s="76">
        <v>14</v>
      </c>
      <c r="F2" s="76">
        <v>12</v>
      </c>
      <c r="G2" s="76">
        <v>6</v>
      </c>
      <c r="H2" s="76">
        <v>13</v>
      </c>
      <c r="I2" s="76">
        <v>4</v>
      </c>
      <c r="J2" s="76">
        <v>1</v>
      </c>
      <c r="K2" s="76">
        <v>2</v>
      </c>
      <c r="L2" s="76">
        <v>7</v>
      </c>
      <c r="M2" s="77"/>
      <c r="N2" s="76"/>
      <c r="O2" s="76"/>
      <c r="P2" s="76"/>
      <c r="Q2" s="77"/>
    </row>
    <row r="3" spans="1:26" ht="15.75" thickBot="1">
      <c r="A3" s="76"/>
      <c r="B3" s="76"/>
      <c r="C3" s="76"/>
      <c r="D3" s="76"/>
      <c r="E3" s="76">
        <v>4</v>
      </c>
      <c r="F3" s="76">
        <v>7</v>
      </c>
      <c r="G3" s="76">
        <v>8</v>
      </c>
      <c r="H3" s="76">
        <v>9</v>
      </c>
      <c r="I3" s="76">
        <v>10</v>
      </c>
      <c r="J3" s="76">
        <v>12</v>
      </c>
      <c r="K3" s="76">
        <v>14</v>
      </c>
      <c r="L3" s="76">
        <v>16</v>
      </c>
      <c r="M3" s="76">
        <v>19</v>
      </c>
      <c r="N3" s="76">
        <v>20</v>
      </c>
      <c r="O3" s="76">
        <v>21</v>
      </c>
      <c r="P3" s="76">
        <v>22</v>
      </c>
      <c r="Q3" s="76">
        <v>23</v>
      </c>
    </row>
    <row r="4" spans="1:26" ht="15.75" thickBot="1">
      <c r="A4" s="78"/>
      <c r="B4" s="79"/>
      <c r="C4" s="76"/>
      <c r="D4" s="76"/>
      <c r="E4" s="80">
        <v>1</v>
      </c>
      <c r="F4" s="81">
        <v>4</v>
      </c>
      <c r="G4" s="81">
        <v>5</v>
      </c>
      <c r="H4" s="81">
        <v>6</v>
      </c>
      <c r="I4" s="81">
        <v>7</v>
      </c>
      <c r="J4" s="81">
        <v>9</v>
      </c>
      <c r="K4" s="81">
        <v>11</v>
      </c>
      <c r="L4" s="81">
        <v>13</v>
      </c>
      <c r="M4" s="77"/>
      <c r="N4" s="82"/>
      <c r="O4" s="82"/>
      <c r="P4" s="76"/>
      <c r="Q4" s="77"/>
      <c r="S4" s="47" t="s">
        <v>220</v>
      </c>
    </row>
    <row r="5" spans="1:26" ht="15.75" thickBot="1">
      <c r="B5" s="76"/>
      <c r="C5" s="76"/>
      <c r="D5" s="76"/>
      <c r="E5" s="80" t="s">
        <v>177</v>
      </c>
      <c r="F5" s="81" t="s">
        <v>178</v>
      </c>
      <c r="G5" s="81" t="s">
        <v>179</v>
      </c>
      <c r="H5" s="81" t="s">
        <v>180</v>
      </c>
      <c r="I5" s="81" t="s">
        <v>181</v>
      </c>
      <c r="J5" s="81" t="s">
        <v>182</v>
      </c>
      <c r="K5" s="81" t="s">
        <v>183</v>
      </c>
      <c r="L5" s="81" t="s">
        <v>184</v>
      </c>
      <c r="M5" s="77"/>
      <c r="N5" s="76"/>
      <c r="O5" s="76"/>
      <c r="P5" s="76"/>
      <c r="Q5" s="77"/>
    </row>
    <row r="6" spans="1:26" ht="39" customHeight="1" thickTop="1">
      <c r="A6" s="76"/>
      <c r="B6" s="185" t="s">
        <v>185</v>
      </c>
      <c r="C6" s="185" t="s">
        <v>186</v>
      </c>
      <c r="D6" s="185" t="s">
        <v>187</v>
      </c>
      <c r="E6" s="183" t="s">
        <v>123</v>
      </c>
      <c r="F6" s="183" t="s">
        <v>124</v>
      </c>
      <c r="G6" s="183" t="s">
        <v>125</v>
      </c>
      <c r="H6" s="183" t="s">
        <v>122</v>
      </c>
      <c r="I6" s="183" t="s">
        <v>121</v>
      </c>
      <c r="J6" s="183" t="s">
        <v>88</v>
      </c>
      <c r="K6" s="183" t="s">
        <v>119</v>
      </c>
      <c r="L6" s="183" t="s">
        <v>120</v>
      </c>
      <c r="M6" s="77"/>
      <c r="N6" s="83" t="s">
        <v>188</v>
      </c>
      <c r="O6" s="84"/>
      <c r="P6" s="76"/>
      <c r="Q6" s="77"/>
      <c r="S6" s="183" t="s">
        <v>123</v>
      </c>
      <c r="T6" s="183" t="s">
        <v>124</v>
      </c>
      <c r="U6" s="183" t="s">
        <v>125</v>
      </c>
      <c r="V6" s="183" t="s">
        <v>122</v>
      </c>
      <c r="W6" s="183" t="s">
        <v>121</v>
      </c>
      <c r="X6" s="183" t="s">
        <v>88</v>
      </c>
      <c r="Y6" s="183" t="s">
        <v>119</v>
      </c>
      <c r="Z6" s="183" t="s">
        <v>120</v>
      </c>
    </row>
    <row r="7" spans="1:26" ht="15.75" thickBot="1">
      <c r="A7" s="76"/>
      <c r="B7" s="186"/>
      <c r="C7" s="186"/>
      <c r="D7" s="186"/>
      <c r="E7" s="184"/>
      <c r="F7" s="184"/>
      <c r="G7" s="184"/>
      <c r="H7" s="184"/>
      <c r="I7" s="184"/>
      <c r="J7" s="184"/>
      <c r="K7" s="184"/>
      <c r="L7" s="184"/>
      <c r="M7" s="77"/>
      <c r="N7" s="85"/>
      <c r="O7" s="86"/>
      <c r="P7" s="76" t="s">
        <v>164</v>
      </c>
      <c r="Q7" s="77"/>
      <c r="R7" s="63"/>
      <c r="S7" s="184"/>
      <c r="T7" s="184"/>
      <c r="U7" s="184"/>
      <c r="V7" s="184"/>
      <c r="W7" s="184"/>
      <c r="X7" s="184"/>
      <c r="Y7" s="184"/>
      <c r="Z7" s="184"/>
    </row>
    <row r="8" spans="1:26" ht="15.75" thickBot="1">
      <c r="A8" s="76">
        <v>4</v>
      </c>
      <c r="B8" s="87" t="s">
        <v>189</v>
      </c>
      <c r="C8" s="88" t="s">
        <v>189</v>
      </c>
      <c r="D8" s="89" t="s">
        <v>190</v>
      </c>
      <c r="E8" s="74">
        <v>13374.515254983522</v>
      </c>
      <c r="F8" s="74">
        <v>13806.196766681707</v>
      </c>
      <c r="G8" s="74">
        <v>12731.388025079908</v>
      </c>
      <c r="H8" s="74">
        <v>13704.871098142292</v>
      </c>
      <c r="I8" s="74">
        <v>12520.11460313247</v>
      </c>
      <c r="J8" s="74">
        <v>12415.396822940025</v>
      </c>
      <c r="K8" s="74">
        <v>12804.106962796697</v>
      </c>
      <c r="L8" s="74">
        <v>13022.027853811276</v>
      </c>
      <c r="M8" s="90" t="s">
        <v>191</v>
      </c>
      <c r="N8" s="91">
        <v>1.35E-2</v>
      </c>
      <c r="O8" s="92">
        <v>4.4999999999999998E-2</v>
      </c>
      <c r="P8" s="76">
        <v>4.3999999999999997E-2</v>
      </c>
      <c r="Q8" s="90" t="s">
        <v>191</v>
      </c>
      <c r="R8" s="47" t="s">
        <v>219</v>
      </c>
      <c r="S8" s="47">
        <f>SUMPRODUCT(E8:E34,$N$8:$N$34)</f>
        <v>10568.529187690423</v>
      </c>
      <c r="T8" s="47">
        <f t="shared" ref="T8:Z8" si="0">SUMPRODUCT(F8:F34,$N$8:$N$34)</f>
        <v>10788.65783872023</v>
      </c>
      <c r="U8" s="47">
        <f t="shared" si="0"/>
        <v>10486.272911460317</v>
      </c>
      <c r="V8" s="47">
        <f t="shared" si="0"/>
        <v>10825.409127824152</v>
      </c>
      <c r="W8" s="47">
        <f t="shared" si="0"/>
        <v>10311.260246093621</v>
      </c>
      <c r="X8" s="47">
        <f t="shared" si="0"/>
        <v>10916.426205005881</v>
      </c>
      <c r="Y8" s="47">
        <f t="shared" si="0"/>
        <v>10578.97550413607</v>
      </c>
      <c r="Z8" s="47">
        <f t="shared" si="0"/>
        <v>10914.727186776261</v>
      </c>
    </row>
    <row r="9" spans="1:26" ht="15.75" thickBot="1">
      <c r="A9" s="76">
        <v>5</v>
      </c>
      <c r="B9" s="87" t="s">
        <v>189</v>
      </c>
      <c r="C9" s="88" t="s">
        <v>189</v>
      </c>
      <c r="D9" s="93" t="s">
        <v>118</v>
      </c>
      <c r="E9" s="74">
        <v>12300.976891694396</v>
      </c>
      <c r="F9" s="74">
        <v>12763.013370911875</v>
      </c>
      <c r="G9" s="74">
        <v>11831.674360394005</v>
      </c>
      <c r="H9" s="74">
        <v>12700.42416903802</v>
      </c>
      <c r="I9" s="74">
        <v>11629.128395515874</v>
      </c>
      <c r="J9" s="74">
        <v>11773.237547849372</v>
      </c>
      <c r="K9" s="74">
        <v>11943.877082288847</v>
      </c>
      <c r="L9" s="74">
        <v>12351.879126661834</v>
      </c>
      <c r="M9" s="90" t="s">
        <v>192</v>
      </c>
      <c r="N9" s="94">
        <v>2.2499999999999999E-2</v>
      </c>
      <c r="O9" s="95"/>
      <c r="P9" s="76">
        <v>4.3999999999999997E-2</v>
      </c>
      <c r="Q9" s="90" t="s">
        <v>192</v>
      </c>
    </row>
    <row r="10" spans="1:26" ht="15.75" thickBot="1">
      <c r="A10" s="76">
        <v>6</v>
      </c>
      <c r="B10" s="87" t="s">
        <v>189</v>
      </c>
      <c r="C10" s="88" t="s">
        <v>189</v>
      </c>
      <c r="D10" s="96" t="s">
        <v>189</v>
      </c>
      <c r="E10" s="74">
        <v>11395.82414503056</v>
      </c>
      <c r="F10" s="74">
        <v>11902.463324792621</v>
      </c>
      <c r="G10" s="74">
        <v>11142.269125473631</v>
      </c>
      <c r="H10" s="74">
        <v>11868.007398457405</v>
      </c>
      <c r="I10" s="74">
        <v>10911.295021938016</v>
      </c>
      <c r="J10" s="74">
        <v>11247.827897272216</v>
      </c>
      <c r="K10" s="74">
        <v>11308.400527834505</v>
      </c>
      <c r="L10" s="74">
        <v>11789.115197973517</v>
      </c>
      <c r="M10" s="90" t="s">
        <v>193</v>
      </c>
      <c r="N10" s="94">
        <v>8.9999999999999993E-3</v>
      </c>
      <c r="O10" s="97"/>
      <c r="P10" s="76">
        <v>4.3999999999999997E-2</v>
      </c>
      <c r="Q10" s="90" t="s">
        <v>193</v>
      </c>
    </row>
    <row r="11" spans="1:26" ht="15.75" thickBot="1">
      <c r="A11" s="76">
        <v>7</v>
      </c>
      <c r="B11" s="87" t="s">
        <v>189</v>
      </c>
      <c r="C11" s="98" t="s">
        <v>118</v>
      </c>
      <c r="D11" s="89" t="s">
        <v>190</v>
      </c>
      <c r="E11" s="74">
        <v>13320.882489400183</v>
      </c>
      <c r="F11" s="74">
        <v>13409.155643392847</v>
      </c>
      <c r="G11" s="74">
        <v>12198.488833949907</v>
      </c>
      <c r="H11" s="74">
        <v>13549.275831310573</v>
      </c>
      <c r="I11" s="74">
        <v>12009.882991852675</v>
      </c>
      <c r="J11" s="74">
        <v>11586.38552284716</v>
      </c>
      <c r="K11" s="74">
        <v>12114.222441425265</v>
      </c>
      <c r="L11" s="74">
        <v>12617.584259062603</v>
      </c>
      <c r="M11" s="90" t="s">
        <v>194</v>
      </c>
      <c r="N11" s="94">
        <v>4.4999999999999998E-2</v>
      </c>
      <c r="O11" s="92">
        <v>0.15</v>
      </c>
      <c r="P11" s="76">
        <v>7.0499999999999993E-2</v>
      </c>
      <c r="Q11" s="90" t="s">
        <v>194</v>
      </c>
    </row>
    <row r="12" spans="1:26" ht="15.75" thickBot="1">
      <c r="A12" s="76">
        <v>8</v>
      </c>
      <c r="B12" s="87" t="s">
        <v>189</v>
      </c>
      <c r="C12" s="98" t="s">
        <v>118</v>
      </c>
      <c r="D12" s="93" t="s">
        <v>118</v>
      </c>
      <c r="E12" s="74">
        <v>12427.309860282719</v>
      </c>
      <c r="F12" s="74">
        <v>12564.85663781796</v>
      </c>
      <c r="G12" s="74">
        <v>11509.20468464935</v>
      </c>
      <c r="H12" s="74">
        <v>12714.54065766311</v>
      </c>
      <c r="I12" s="74">
        <v>11324.471206993359</v>
      </c>
      <c r="J12" s="74">
        <v>11136.261172016335</v>
      </c>
      <c r="K12" s="74">
        <v>11490.095189367379</v>
      </c>
      <c r="L12" s="74">
        <v>12091.6085762289</v>
      </c>
      <c r="M12" s="90" t="s">
        <v>195</v>
      </c>
      <c r="N12" s="94">
        <v>7.4999999999999997E-2</v>
      </c>
      <c r="O12" s="95"/>
      <c r="P12" s="76">
        <v>7.0499999999999998E-3</v>
      </c>
      <c r="Q12" s="90" t="s">
        <v>195</v>
      </c>
      <c r="S12" s="50"/>
    </row>
    <row r="13" spans="1:26" ht="15.75" thickBot="1">
      <c r="A13" s="76">
        <v>9</v>
      </c>
      <c r="B13" s="87" t="s">
        <v>189</v>
      </c>
      <c r="C13" s="98" t="s">
        <v>118</v>
      </c>
      <c r="D13" s="96" t="s">
        <v>189</v>
      </c>
      <c r="E13" s="74">
        <v>11757.300652289952</v>
      </c>
      <c r="F13" s="74">
        <v>11932.335224681417</v>
      </c>
      <c r="G13" s="74">
        <v>11030.946003132707</v>
      </c>
      <c r="H13" s="74">
        <v>12091.073812808116</v>
      </c>
      <c r="I13" s="74">
        <v>10840.233864867074</v>
      </c>
      <c r="J13" s="74">
        <v>10780.677793036841</v>
      </c>
      <c r="K13" s="74">
        <v>11137.586550852659</v>
      </c>
      <c r="L13" s="74">
        <v>11667.065789796734</v>
      </c>
      <c r="M13" s="90" t="s">
        <v>196</v>
      </c>
      <c r="N13" s="94">
        <v>0.03</v>
      </c>
      <c r="O13" s="97"/>
      <c r="P13" s="76">
        <v>7.0499999999999993E-2</v>
      </c>
      <c r="Q13" s="90" t="s">
        <v>197</v>
      </c>
    </row>
    <row r="14" spans="1:26" ht="15.75" thickBot="1">
      <c r="A14" s="76">
        <v>10</v>
      </c>
      <c r="B14" s="87" t="s">
        <v>189</v>
      </c>
      <c r="C14" s="99" t="s">
        <v>190</v>
      </c>
      <c r="D14" s="89" t="s">
        <v>190</v>
      </c>
      <c r="E14" s="74">
        <v>11804.526113301796</v>
      </c>
      <c r="F14" s="74">
        <v>11722.188850588931</v>
      </c>
      <c r="G14" s="74">
        <v>10674.728658812814</v>
      </c>
      <c r="H14" s="74">
        <v>12001.727835379595</v>
      </c>
      <c r="I14" s="74">
        <v>10492.572426586124</v>
      </c>
      <c r="J14" s="74">
        <v>10108.909757097521</v>
      </c>
      <c r="K14" s="74">
        <v>10467.762961179607</v>
      </c>
      <c r="L14" s="74">
        <v>11149.56235536082</v>
      </c>
      <c r="M14" s="90" t="s">
        <v>198</v>
      </c>
      <c r="N14" s="94">
        <v>3.15E-2</v>
      </c>
      <c r="O14" s="92">
        <v>0.105</v>
      </c>
      <c r="P14" s="76">
        <v>9.7000000000000003E-2</v>
      </c>
      <c r="Q14" s="90" t="s">
        <v>198</v>
      </c>
    </row>
    <row r="15" spans="1:26" ht="15.75" thickBot="1">
      <c r="A15" s="76">
        <v>11</v>
      </c>
      <c r="B15" s="87" t="s">
        <v>189</v>
      </c>
      <c r="C15" s="99" t="s">
        <v>190</v>
      </c>
      <c r="D15" s="93" t="s">
        <v>118</v>
      </c>
      <c r="E15" s="74">
        <v>11075.323425118433</v>
      </c>
      <c r="F15" s="74">
        <v>11069.211378869673</v>
      </c>
      <c r="G15" s="74">
        <v>10152.539020284725</v>
      </c>
      <c r="H15" s="74">
        <v>11327.440363310019</v>
      </c>
      <c r="I15" s="74">
        <v>9985.3384531188458</v>
      </c>
      <c r="J15" s="74">
        <v>9783.3366899065222</v>
      </c>
      <c r="K15" s="74">
        <v>10022.350545079493</v>
      </c>
      <c r="L15" s="74">
        <v>10725.71332534461</v>
      </c>
      <c r="M15" s="90" t="s">
        <v>199</v>
      </c>
      <c r="N15" s="94">
        <v>5.2499999999999998E-2</v>
      </c>
      <c r="O15" s="95"/>
      <c r="P15" s="76">
        <v>9.7000000000000003E-2</v>
      </c>
      <c r="Q15" s="90" t="s">
        <v>199</v>
      </c>
    </row>
    <row r="16" spans="1:26" ht="15.75" thickBot="1">
      <c r="A16" s="76">
        <v>12</v>
      </c>
      <c r="B16" s="87" t="s">
        <v>189</v>
      </c>
      <c r="C16" s="99" t="s">
        <v>190</v>
      </c>
      <c r="D16" s="96" t="s">
        <v>189</v>
      </c>
      <c r="E16" s="74">
        <v>10514.509602368258</v>
      </c>
      <c r="F16" s="74">
        <v>10556.46100785218</v>
      </c>
      <c r="G16" s="74">
        <v>9796.4942322543575</v>
      </c>
      <c r="H16" s="74">
        <v>10817.882603349408</v>
      </c>
      <c r="I16" s="74">
        <v>9623.2778885832886</v>
      </c>
      <c r="J16" s="74">
        <v>9531.028530616295</v>
      </c>
      <c r="K16" s="74">
        <v>9738.9806618964903</v>
      </c>
      <c r="L16" s="74">
        <v>10395.685267140418</v>
      </c>
      <c r="M16" s="90" t="s">
        <v>200</v>
      </c>
      <c r="N16" s="100">
        <v>2.1000000000000001E-2</v>
      </c>
      <c r="O16" s="97"/>
      <c r="P16" s="76">
        <v>9.7000000000000003E-2</v>
      </c>
      <c r="Q16" s="90" t="s">
        <v>200</v>
      </c>
    </row>
    <row r="17" spans="1:21" ht="16.5" thickTop="1" thickBot="1">
      <c r="A17" s="76">
        <v>13</v>
      </c>
      <c r="B17" s="101" t="s">
        <v>118</v>
      </c>
      <c r="C17" s="102" t="s">
        <v>189</v>
      </c>
      <c r="D17" s="89" t="s">
        <v>190</v>
      </c>
      <c r="E17" s="74">
        <v>10960.239159645338</v>
      </c>
      <c r="F17" s="74">
        <v>11538.565196435382</v>
      </c>
      <c r="G17" s="74">
        <v>11775.262751171382</v>
      </c>
      <c r="H17" s="74">
        <v>11308.659864060015</v>
      </c>
      <c r="I17" s="74">
        <v>11552.573177047405</v>
      </c>
      <c r="J17" s="74">
        <v>12876.251694475097</v>
      </c>
      <c r="K17" s="74">
        <v>11917.266066432512</v>
      </c>
      <c r="L17" s="74">
        <v>11857.24960234961</v>
      </c>
      <c r="M17" s="90" t="s">
        <v>201</v>
      </c>
      <c r="N17" s="91">
        <v>2.4750000000000001E-2</v>
      </c>
      <c r="O17" s="92">
        <v>8.2500000000000004E-2</v>
      </c>
      <c r="P17" s="76">
        <v>4.3999999999999997E-2</v>
      </c>
      <c r="Q17" s="90" t="s">
        <v>201</v>
      </c>
    </row>
    <row r="18" spans="1:21" ht="16.5" thickTop="1" thickBot="1">
      <c r="A18" s="76">
        <v>14</v>
      </c>
      <c r="B18" s="101" t="s">
        <v>118</v>
      </c>
      <c r="C18" s="102" t="s">
        <v>189</v>
      </c>
      <c r="D18" s="93" t="s">
        <v>118</v>
      </c>
      <c r="E18" s="74">
        <v>9858.3191363811566</v>
      </c>
      <c r="F18" s="74">
        <v>10462.067120559073</v>
      </c>
      <c r="G18" s="74">
        <v>10857.961389237822</v>
      </c>
      <c r="H18" s="74">
        <v>10265.284298012255</v>
      </c>
      <c r="I18" s="74">
        <v>10636.750973912664</v>
      </c>
      <c r="J18" s="74">
        <v>12228.278268174739</v>
      </c>
      <c r="K18" s="74">
        <v>11055.199768053521</v>
      </c>
      <c r="L18" s="74">
        <v>11183.110674511703</v>
      </c>
      <c r="M18" s="90" t="s">
        <v>202</v>
      </c>
      <c r="N18" s="94">
        <v>4.1250000000000002E-2</v>
      </c>
      <c r="O18" s="95"/>
      <c r="P18" s="76">
        <v>4.3999999999999997E-2</v>
      </c>
      <c r="Q18" s="90" t="s">
        <v>202</v>
      </c>
      <c r="S18" s="47" t="s">
        <v>288</v>
      </c>
    </row>
    <row r="19" spans="1:21" ht="16.5" thickTop="1" thickBot="1">
      <c r="A19" s="76">
        <v>15</v>
      </c>
      <c r="B19" s="101" t="s">
        <v>118</v>
      </c>
      <c r="C19" s="102" t="s">
        <v>189</v>
      </c>
      <c r="D19" s="96" t="s">
        <v>189</v>
      </c>
      <c r="E19" s="74">
        <v>8971.5234046229234</v>
      </c>
      <c r="F19" s="74">
        <v>9596.5621405618695</v>
      </c>
      <c r="G19" s="74">
        <v>10168.96943426639</v>
      </c>
      <c r="H19" s="74">
        <v>9431.7164589942313</v>
      </c>
      <c r="I19" s="74">
        <v>9931.9015779133006</v>
      </c>
      <c r="J19" s="74">
        <v>11704.227155100878</v>
      </c>
      <c r="K19" s="74">
        <v>10405.847813322782</v>
      </c>
      <c r="L19" s="74">
        <v>10624.292507030059</v>
      </c>
      <c r="M19" s="90" t="s">
        <v>203</v>
      </c>
      <c r="N19" s="94">
        <v>1.6500000000000001E-2</v>
      </c>
      <c r="O19" s="97"/>
      <c r="P19" s="76">
        <v>4.3999999999999997E-2</v>
      </c>
      <c r="Q19" s="90" t="s">
        <v>203</v>
      </c>
    </row>
    <row r="20" spans="1:21" ht="15.75" thickBot="1">
      <c r="A20" s="76">
        <v>16</v>
      </c>
      <c r="B20" s="101" t="s">
        <v>118</v>
      </c>
      <c r="C20" s="98" t="s">
        <v>118</v>
      </c>
      <c r="D20" s="103" t="s">
        <v>190</v>
      </c>
      <c r="E20" s="74">
        <v>11533.913170030712</v>
      </c>
      <c r="F20" s="74">
        <v>11739.104873661696</v>
      </c>
      <c r="G20" s="74">
        <v>11341.913983156317</v>
      </c>
      <c r="H20" s="74">
        <v>11747.378922912525</v>
      </c>
      <c r="I20" s="74">
        <v>11168.294849797896</v>
      </c>
      <c r="J20" s="74">
        <v>11647.952449160995</v>
      </c>
      <c r="K20" s="74">
        <v>11482.964759279672</v>
      </c>
      <c r="L20" s="74">
        <v>11642.466970776382</v>
      </c>
      <c r="M20" s="90" t="s">
        <v>204</v>
      </c>
      <c r="N20" s="100">
        <v>8.2500000000000004E-2</v>
      </c>
      <c r="O20" s="92">
        <v>0.27500000000000002</v>
      </c>
      <c r="P20" s="76">
        <v>7.0499999999999993E-2</v>
      </c>
      <c r="Q20" s="90" t="s">
        <v>204</v>
      </c>
      <c r="T20" s="47" t="s">
        <v>223</v>
      </c>
      <c r="U20" s="47" t="s">
        <v>221</v>
      </c>
    </row>
    <row r="21" spans="1:21" ht="15.75" thickBot="1">
      <c r="A21" s="76">
        <v>17</v>
      </c>
      <c r="B21" s="101" t="s">
        <v>118</v>
      </c>
      <c r="C21" s="98" t="s">
        <v>118</v>
      </c>
      <c r="D21" s="104" t="s">
        <v>118</v>
      </c>
      <c r="E21" s="74">
        <v>10605.468290914741</v>
      </c>
      <c r="F21" s="74">
        <v>10861.062932329185</v>
      </c>
      <c r="G21" s="74">
        <v>10627.388704823305</v>
      </c>
      <c r="H21" s="74">
        <v>10885.938613084498</v>
      </c>
      <c r="I21" s="74">
        <v>10452.175817279933</v>
      </c>
      <c r="J21" s="74">
        <v>11208.741404253242</v>
      </c>
      <c r="K21" s="74">
        <v>10834.065568391314</v>
      </c>
      <c r="L21" s="74">
        <v>11107.730060810631</v>
      </c>
      <c r="M21" s="90" t="s">
        <v>205</v>
      </c>
      <c r="N21" s="105">
        <v>0.13750000000000001</v>
      </c>
      <c r="O21" s="95"/>
      <c r="P21" s="76">
        <v>7.0499999999999998E-3</v>
      </c>
      <c r="Q21" s="90" t="s">
        <v>205</v>
      </c>
      <c r="S21" s="111" t="s">
        <v>88</v>
      </c>
      <c r="T21" s="121">
        <f>X8</f>
        <v>10916.426205005881</v>
      </c>
      <c r="U21" s="47">
        <f>_xlfn.RANK.EQ(T21,$T$21:$T$28,1)</f>
        <v>8</v>
      </c>
    </row>
    <row r="22" spans="1:21" ht="15.75" thickBot="1">
      <c r="A22" s="76">
        <v>18</v>
      </c>
      <c r="B22" s="101" t="s">
        <v>118</v>
      </c>
      <c r="C22" s="98" t="s">
        <v>118</v>
      </c>
      <c r="D22" s="106" t="s">
        <v>138</v>
      </c>
      <c r="E22" s="74">
        <v>9928.4998913546769</v>
      </c>
      <c r="F22" s="74">
        <v>10221.066355109508</v>
      </c>
      <c r="G22" s="74">
        <v>10133.11241255003</v>
      </c>
      <c r="H22" s="74">
        <v>10240.903412567355</v>
      </c>
      <c r="I22" s="74">
        <v>9959.4402067729661</v>
      </c>
      <c r="J22" s="74">
        <v>10854.371457067722</v>
      </c>
      <c r="K22" s="74">
        <v>10371.182823632107</v>
      </c>
      <c r="L22" s="74">
        <v>10684.776211524193</v>
      </c>
      <c r="M22" s="90" t="s">
        <v>206</v>
      </c>
      <c r="N22" s="107">
        <v>5.5000000000000007E-2</v>
      </c>
      <c r="O22" s="97"/>
      <c r="P22" s="76">
        <v>7.0499999999999993E-2</v>
      </c>
      <c r="Q22" s="90" t="s">
        <v>206</v>
      </c>
      <c r="S22" s="112" t="s">
        <v>89</v>
      </c>
      <c r="T22" s="121">
        <f>Z8</f>
        <v>10914.727186776261</v>
      </c>
      <c r="U22" s="47">
        <f t="shared" ref="U22:U28" si="1">_xlfn.RANK.EQ(T22,$T$21:$T$28,1)</f>
        <v>7</v>
      </c>
    </row>
    <row r="23" spans="1:21" ht="15.75" thickBot="1">
      <c r="A23" s="76">
        <v>19</v>
      </c>
      <c r="B23" s="101" t="s">
        <v>118</v>
      </c>
      <c r="C23" s="99" t="s">
        <v>190</v>
      </c>
      <c r="D23" s="89" t="s">
        <v>190</v>
      </c>
      <c r="E23" s="74">
        <v>10381.59140392538</v>
      </c>
      <c r="F23" s="74">
        <v>10411.579367282429</v>
      </c>
      <c r="G23" s="74">
        <v>9953.7744327595556</v>
      </c>
      <c r="H23" s="74">
        <v>10548.506969659067</v>
      </c>
      <c r="I23" s="74">
        <v>9796.5441627085547</v>
      </c>
      <c r="J23" s="74">
        <v>10035.559565938029</v>
      </c>
      <c r="K23" s="74">
        <v>9916.6538230961414</v>
      </c>
      <c r="L23" s="74">
        <v>10290.231484691742</v>
      </c>
      <c r="M23" s="90" t="s">
        <v>207</v>
      </c>
      <c r="N23" s="94">
        <v>5.7749999999999996E-2</v>
      </c>
      <c r="O23" s="92">
        <v>0.1925</v>
      </c>
      <c r="P23" s="76">
        <v>9.7000000000000003E-2</v>
      </c>
      <c r="Q23" s="90" t="s">
        <v>207</v>
      </c>
      <c r="S23" s="112" t="s">
        <v>90</v>
      </c>
      <c r="T23" s="121">
        <f>Y8</f>
        <v>10578.97550413607</v>
      </c>
      <c r="U23" s="47">
        <f t="shared" si="1"/>
        <v>4</v>
      </c>
    </row>
    <row r="24" spans="1:21" ht="15.75" thickBot="1">
      <c r="A24" s="76">
        <v>20</v>
      </c>
      <c r="B24" s="101" t="s">
        <v>118</v>
      </c>
      <c r="C24" s="99" t="s">
        <v>190</v>
      </c>
      <c r="D24" s="93" t="s">
        <v>118</v>
      </c>
      <c r="E24" s="74">
        <v>9622.5094640902244</v>
      </c>
      <c r="F24" s="74">
        <v>9714.2260590650894</v>
      </c>
      <c r="G24" s="74">
        <v>9394.6646141718647</v>
      </c>
      <c r="H24" s="74">
        <v>9849.5938149117683</v>
      </c>
      <c r="I24" s="74">
        <v>9253.1111392253515</v>
      </c>
      <c r="J24" s="74">
        <v>9708.4997842983721</v>
      </c>
      <c r="K24" s="74">
        <v>9426.5536838411153</v>
      </c>
      <c r="L24" s="74">
        <v>9866.0756059195064</v>
      </c>
      <c r="M24" s="90" t="s">
        <v>208</v>
      </c>
      <c r="N24" s="94">
        <v>9.6250000000000002E-2</v>
      </c>
      <c r="O24" s="95"/>
      <c r="P24" s="76">
        <v>9.7000000000000003E-2</v>
      </c>
      <c r="Q24" s="90" t="s">
        <v>208</v>
      </c>
      <c r="S24" s="112" t="s">
        <v>91</v>
      </c>
      <c r="T24" s="121">
        <f>W8</f>
        <v>10311.260246093621</v>
      </c>
      <c r="U24" s="47">
        <f t="shared" si="1"/>
        <v>1</v>
      </c>
    </row>
    <row r="25" spans="1:21" ht="15.75" thickBot="1">
      <c r="A25" s="76">
        <v>21</v>
      </c>
      <c r="B25" s="101" t="s">
        <v>118</v>
      </c>
      <c r="C25" s="99" t="s">
        <v>190</v>
      </c>
      <c r="D25" s="96" t="s">
        <v>189</v>
      </c>
      <c r="E25" s="74">
        <v>9058.7860462843346</v>
      </c>
      <c r="F25" s="74">
        <v>9197.4802071280501</v>
      </c>
      <c r="G25" s="74">
        <v>9011.3341145368904</v>
      </c>
      <c r="H25" s="74">
        <v>9313.3619672222558</v>
      </c>
      <c r="I25" s="74">
        <v>8871.3464229460278</v>
      </c>
      <c r="J25" s="74">
        <v>9464.7661178196158</v>
      </c>
      <c r="K25" s="74">
        <v>9132.0931557455206</v>
      </c>
      <c r="L25" s="74">
        <v>9535.0798566787471</v>
      </c>
      <c r="M25" s="90" t="s">
        <v>209</v>
      </c>
      <c r="N25" s="108">
        <v>3.8500000000000006E-2</v>
      </c>
      <c r="O25" s="97"/>
      <c r="P25" s="76">
        <v>9.7000000000000003E-2</v>
      </c>
      <c r="Q25" s="90" t="s">
        <v>209</v>
      </c>
      <c r="S25" s="112" t="s">
        <v>92</v>
      </c>
      <c r="T25" s="121">
        <f>V8</f>
        <v>10825.409127824152</v>
      </c>
      <c r="U25" s="47">
        <f t="shared" si="1"/>
        <v>6</v>
      </c>
    </row>
    <row r="26" spans="1:21" ht="15.75" thickBot="1">
      <c r="A26" s="76">
        <v>22</v>
      </c>
      <c r="B26" s="109" t="s">
        <v>190</v>
      </c>
      <c r="C26" s="88" t="s">
        <v>189</v>
      </c>
      <c r="D26" s="89" t="s">
        <v>190</v>
      </c>
      <c r="E26" s="74">
        <v>8647.8393130209242</v>
      </c>
      <c r="F26" s="74">
        <v>9321.8771677345849</v>
      </c>
      <c r="G26" s="74">
        <v>10976.688771397396</v>
      </c>
      <c r="H26" s="74">
        <v>8877.9172042154278</v>
      </c>
      <c r="I26" s="74">
        <v>10742.283812327019</v>
      </c>
      <c r="J26" s="74">
        <v>13595.278672217517</v>
      </c>
      <c r="K26" s="74">
        <v>11201.924929286135</v>
      </c>
      <c r="L26" s="74">
        <v>10779.897911171276</v>
      </c>
      <c r="M26" s="90" t="s">
        <v>210</v>
      </c>
      <c r="N26" s="107">
        <v>6.7499999999999999E-3</v>
      </c>
      <c r="O26" s="92">
        <v>2.2499999999999999E-2</v>
      </c>
      <c r="P26" s="76">
        <v>4.3999999999999997E-2</v>
      </c>
      <c r="Q26" s="90" t="s">
        <v>210</v>
      </c>
      <c r="S26" s="112" t="s">
        <v>93</v>
      </c>
      <c r="T26" s="121">
        <f>T8</f>
        <v>10788.65783872023</v>
      </c>
      <c r="U26" s="47">
        <f t="shared" si="1"/>
        <v>5</v>
      </c>
    </row>
    <row r="27" spans="1:21" ht="15.75" thickBot="1">
      <c r="A27" s="76">
        <v>23</v>
      </c>
      <c r="B27" s="109" t="s">
        <v>190</v>
      </c>
      <c r="C27" s="88" t="s">
        <v>189</v>
      </c>
      <c r="D27" s="93" t="s">
        <v>118</v>
      </c>
      <c r="E27" s="74">
        <v>7523.5669348953861</v>
      </c>
      <c r="F27" s="74">
        <v>8231.6628671522212</v>
      </c>
      <c r="G27" s="74">
        <v>10055.79646468496</v>
      </c>
      <c r="H27" s="74">
        <v>7832.0619648198262</v>
      </c>
      <c r="I27" s="74">
        <v>9824.7963286411286</v>
      </c>
      <c r="J27" s="74">
        <v>12953.217287300922</v>
      </c>
      <c r="K27" s="74">
        <v>10346.039913667857</v>
      </c>
      <c r="L27" s="74">
        <v>10112.679122094854</v>
      </c>
      <c r="M27" s="90" t="s">
        <v>211</v>
      </c>
      <c r="N27" s="94">
        <v>1.125E-2</v>
      </c>
      <c r="O27" s="95"/>
      <c r="P27" s="76">
        <v>4.3999999999999997E-2</v>
      </c>
      <c r="Q27" s="90" t="s">
        <v>211</v>
      </c>
      <c r="S27" s="112" t="s">
        <v>94</v>
      </c>
      <c r="T27" s="121">
        <f>U8</f>
        <v>10486.272911460317</v>
      </c>
      <c r="U27" s="47">
        <f t="shared" si="1"/>
        <v>2</v>
      </c>
    </row>
    <row r="28" spans="1:21" ht="15.75" thickBot="1">
      <c r="A28" s="76">
        <v>24</v>
      </c>
      <c r="B28" s="109" t="s">
        <v>190</v>
      </c>
      <c r="C28" s="88" t="s">
        <v>189</v>
      </c>
      <c r="D28" s="96" t="s">
        <v>189</v>
      </c>
      <c r="E28" s="74">
        <v>6656.5278351902607</v>
      </c>
      <c r="F28" s="74">
        <v>7381.2674775771548</v>
      </c>
      <c r="G28" s="74">
        <v>9370.8848874547439</v>
      </c>
      <c r="H28" s="74">
        <v>7011.5947105292116</v>
      </c>
      <c r="I28" s="74">
        <v>9128.0251560856632</v>
      </c>
      <c r="J28" s="74">
        <v>12424.671857718133</v>
      </c>
      <c r="K28" s="74">
        <v>9691.8293188605403</v>
      </c>
      <c r="L28" s="74">
        <v>9550.9237337735431</v>
      </c>
      <c r="M28" s="90" t="s">
        <v>212</v>
      </c>
      <c r="N28" s="94">
        <v>4.4999999999999997E-3</v>
      </c>
      <c r="O28" s="97"/>
      <c r="P28" s="76">
        <v>4.3999999999999997E-2</v>
      </c>
      <c r="Q28" s="90" t="s">
        <v>212</v>
      </c>
      <c r="S28" s="112" t="s">
        <v>113</v>
      </c>
      <c r="T28" s="121">
        <f>S8</f>
        <v>10568.529187690423</v>
      </c>
      <c r="U28" s="47">
        <f t="shared" si="1"/>
        <v>3</v>
      </c>
    </row>
    <row r="29" spans="1:21" ht="15.75" thickBot="1">
      <c r="A29" s="76">
        <v>25</v>
      </c>
      <c r="B29" s="109" t="s">
        <v>190</v>
      </c>
      <c r="C29" s="98" t="s">
        <v>118</v>
      </c>
      <c r="D29" s="89" t="s">
        <v>190</v>
      </c>
      <c r="E29" s="74">
        <v>9846.5618850952251</v>
      </c>
      <c r="F29" s="74">
        <v>10125.259179577735</v>
      </c>
      <c r="G29" s="74">
        <v>10597.156674588838</v>
      </c>
      <c r="H29" s="74">
        <v>9954.6881192468463</v>
      </c>
      <c r="I29" s="74">
        <v>10427.290095836926</v>
      </c>
      <c r="J29" s="74">
        <v>11933.958001914358</v>
      </c>
      <c r="K29" s="74">
        <v>10775.476666278884</v>
      </c>
      <c r="L29" s="74">
        <v>10748.134155355965</v>
      </c>
      <c r="M29" s="90" t="s">
        <v>213</v>
      </c>
      <c r="N29" s="94">
        <v>2.2499999999999999E-2</v>
      </c>
      <c r="O29" s="92">
        <v>7.4999999999999997E-2</v>
      </c>
      <c r="P29" s="76">
        <v>7.0499999999999993E-2</v>
      </c>
      <c r="Q29" s="90" t="s">
        <v>213</v>
      </c>
    </row>
    <row r="30" spans="1:21" ht="15.75" thickBot="1">
      <c r="A30" s="76">
        <v>26</v>
      </c>
      <c r="B30" s="109" t="s">
        <v>190</v>
      </c>
      <c r="C30" s="98" t="s">
        <v>118</v>
      </c>
      <c r="D30" s="93" t="s">
        <v>118</v>
      </c>
      <c r="E30" s="74">
        <v>8951.3893463541372</v>
      </c>
      <c r="F30" s="74">
        <v>9292.1700384708747</v>
      </c>
      <c r="G30" s="74">
        <v>9909.3929301543794</v>
      </c>
      <c r="H30" s="74">
        <v>9113.389538790545</v>
      </c>
      <c r="I30" s="74">
        <v>9742.9546009094229</v>
      </c>
      <c r="J30" s="74">
        <v>11484.519188041681</v>
      </c>
      <c r="K30" s="74">
        <v>10147.566885762459</v>
      </c>
      <c r="L30" s="74">
        <v>10218.079167886073</v>
      </c>
      <c r="M30" s="90" t="s">
        <v>214</v>
      </c>
      <c r="N30" s="94">
        <v>3.7499999999999999E-2</v>
      </c>
      <c r="O30" s="95"/>
      <c r="P30" s="76">
        <v>7.0499999999999998E-3</v>
      </c>
      <c r="Q30" s="90" t="s">
        <v>214</v>
      </c>
    </row>
    <row r="31" spans="1:21" ht="15.75" thickBot="1">
      <c r="A31" s="76">
        <v>27</v>
      </c>
      <c r="B31" s="109" t="s">
        <v>190</v>
      </c>
      <c r="C31" s="98" t="s">
        <v>118</v>
      </c>
      <c r="D31" s="96" t="s">
        <v>189</v>
      </c>
      <c r="E31" s="74">
        <v>8253.424051969223</v>
      </c>
      <c r="F31" s="74">
        <v>8628.7865671734344</v>
      </c>
      <c r="G31" s="74">
        <v>9403.5805911421194</v>
      </c>
      <c r="H31" s="74">
        <v>8462.9093614728918</v>
      </c>
      <c r="I31" s="74">
        <v>9239.7985710639714</v>
      </c>
      <c r="J31" s="74">
        <v>11133.771139638739</v>
      </c>
      <c r="K31" s="74">
        <v>9686.7750525104184</v>
      </c>
      <c r="L31" s="74">
        <v>9790.2431772884265</v>
      </c>
      <c r="M31" s="90" t="s">
        <v>215</v>
      </c>
      <c r="N31" s="94">
        <v>1.4999999999999999E-2</v>
      </c>
      <c r="O31" s="97"/>
      <c r="P31" s="76">
        <v>7.0499999999999993E-2</v>
      </c>
      <c r="Q31" s="90" t="s">
        <v>215</v>
      </c>
    </row>
    <row r="32" spans="1:21" ht="15.75" thickBot="1">
      <c r="A32" s="76">
        <v>28</v>
      </c>
      <c r="B32" s="109" t="s">
        <v>190</v>
      </c>
      <c r="C32" s="99" t="s">
        <v>190</v>
      </c>
      <c r="D32" s="89" t="s">
        <v>190</v>
      </c>
      <c r="E32" s="74">
        <v>8995.7209911594309</v>
      </c>
      <c r="F32" s="74">
        <v>9104.7240766377799</v>
      </c>
      <c r="G32" s="74">
        <v>9245.3918880947913</v>
      </c>
      <c r="H32" s="74">
        <v>9069.2800353311977</v>
      </c>
      <c r="I32" s="74">
        <v>9104.0324377518391</v>
      </c>
      <c r="J32" s="74">
        <v>10123.835183208064</v>
      </c>
      <c r="K32" s="74">
        <v>9335.8597676129266</v>
      </c>
      <c r="L32" s="74">
        <v>9500.5363269962272</v>
      </c>
      <c r="M32" s="90" t="s">
        <v>216</v>
      </c>
      <c r="N32" s="94">
        <v>1.575E-2</v>
      </c>
      <c r="O32" s="92">
        <v>5.2499999999999998E-2</v>
      </c>
      <c r="P32" s="76">
        <v>9.7000000000000003E-2</v>
      </c>
      <c r="Q32" s="90" t="s">
        <v>216</v>
      </c>
      <c r="U32" s="63"/>
    </row>
    <row r="33" spans="1:17" ht="15.75" thickBot="1">
      <c r="A33" s="76">
        <v>29</v>
      </c>
      <c r="B33" s="109" t="s">
        <v>190</v>
      </c>
      <c r="C33" s="99" t="s">
        <v>190</v>
      </c>
      <c r="D33" s="93" t="s">
        <v>118</v>
      </c>
      <c r="E33" s="74">
        <v>8282.4554777281865</v>
      </c>
      <c r="F33" s="74">
        <v>8427.7271737758892</v>
      </c>
      <c r="G33" s="74">
        <v>8717.7198468383922</v>
      </c>
      <c r="H33" s="74">
        <v>8388.7437502478915</v>
      </c>
      <c r="I33" s="74">
        <v>8589.6980563448324</v>
      </c>
      <c r="J33" s="74">
        <v>9803.9644279633867</v>
      </c>
      <c r="K33" s="74">
        <v>8846.0509541987867</v>
      </c>
      <c r="L33" s="74">
        <v>9076.340480434772</v>
      </c>
      <c r="M33" s="90" t="s">
        <v>217</v>
      </c>
      <c r="N33" s="94">
        <v>2.6249999999999999E-2</v>
      </c>
      <c r="O33" s="95"/>
      <c r="P33" s="76">
        <v>9.7000000000000003E-2</v>
      </c>
      <c r="Q33" s="90" t="s">
        <v>217</v>
      </c>
    </row>
    <row r="34" spans="1:17" ht="15.75" thickBot="1">
      <c r="A34" s="76">
        <v>30</v>
      </c>
      <c r="B34" s="109" t="s">
        <v>190</v>
      </c>
      <c r="C34" s="99" t="s">
        <v>190</v>
      </c>
      <c r="D34" s="96" t="s">
        <v>189</v>
      </c>
      <c r="E34" s="74">
        <v>7709.893564153087</v>
      </c>
      <c r="F34" s="74">
        <v>7924.8955094406328</v>
      </c>
      <c r="G34" s="74">
        <v>8334.794748053162</v>
      </c>
      <c r="H34" s="74">
        <v>7867.1919180269588</v>
      </c>
      <c r="I34" s="74">
        <v>8209.3896260098973</v>
      </c>
      <c r="J34" s="74">
        <v>9551.9873406950919</v>
      </c>
      <c r="K34" s="74">
        <v>8505.4207229829863</v>
      </c>
      <c r="L34" s="74">
        <v>8745.8584668388048</v>
      </c>
      <c r="M34" s="90" t="s">
        <v>218</v>
      </c>
      <c r="N34" s="108">
        <v>1.0500000000000001E-2</v>
      </c>
      <c r="O34" s="110"/>
      <c r="P34" s="76">
        <v>9.7000000000000003E-2</v>
      </c>
      <c r="Q34" s="90" t="s">
        <v>218</v>
      </c>
    </row>
    <row r="35" spans="1:17">
      <c r="E35" s="74"/>
      <c r="F35" s="74"/>
      <c r="G35" s="74"/>
      <c r="H35" s="74"/>
      <c r="I35" s="74"/>
      <c r="J35" s="74"/>
      <c r="K35" s="74"/>
      <c r="L35" s="74"/>
    </row>
    <row r="38" spans="1:17" ht="15.75" thickBot="1"/>
    <row r="39" spans="1:17" ht="26.25" thickTop="1">
      <c r="B39" s="187" t="s">
        <v>185</v>
      </c>
      <c r="C39" s="189" t="s">
        <v>186</v>
      </c>
      <c r="D39" s="139" t="s">
        <v>187</v>
      </c>
      <c r="E39" s="191" t="s">
        <v>123</v>
      </c>
      <c r="F39" s="191" t="s">
        <v>124</v>
      </c>
      <c r="G39" s="191" t="s">
        <v>125</v>
      </c>
      <c r="H39" s="191" t="s">
        <v>122</v>
      </c>
      <c r="I39" s="191" t="s">
        <v>121</v>
      </c>
      <c r="J39" s="191" t="s">
        <v>88</v>
      </c>
      <c r="K39" s="191" t="s">
        <v>119</v>
      </c>
      <c r="L39" s="191" t="s">
        <v>120</v>
      </c>
    </row>
    <row r="40" spans="1:17" ht="15.75" thickBot="1">
      <c r="B40" s="188"/>
      <c r="C40" s="190"/>
      <c r="D40" s="140"/>
      <c r="E40" s="192"/>
      <c r="F40" s="192"/>
      <c r="G40" s="192"/>
      <c r="H40" s="192"/>
      <c r="I40" s="192"/>
      <c r="J40" s="192"/>
      <c r="K40" s="192"/>
      <c r="L40" s="192"/>
    </row>
    <row r="41" spans="1:17" ht="15.75" thickBot="1">
      <c r="B41" s="193" t="s">
        <v>243</v>
      </c>
      <c r="C41" s="204" t="s">
        <v>244</v>
      </c>
      <c r="D41" s="141" t="s">
        <v>245</v>
      </c>
      <c r="E41" s="142">
        <v>959.1184320434968</v>
      </c>
      <c r="F41" s="142">
        <v>1390.799943741682</v>
      </c>
      <c r="G41" s="142">
        <v>315.99120213988317</v>
      </c>
      <c r="H41" s="142">
        <v>1289.4742752022667</v>
      </c>
      <c r="I41" s="142">
        <v>104.71778019244448</v>
      </c>
      <c r="J41" s="142">
        <v>0</v>
      </c>
      <c r="K41" s="142">
        <v>388.71013985667196</v>
      </c>
      <c r="L41" s="142">
        <v>606.63103087125091</v>
      </c>
    </row>
    <row r="42" spans="1:17" ht="15.75" thickBot="1">
      <c r="B42" s="194"/>
      <c r="C42" s="197"/>
      <c r="D42" s="143" t="s">
        <v>246</v>
      </c>
      <c r="E42" s="142">
        <v>527.73934384502354</v>
      </c>
      <c r="F42" s="142">
        <v>989.77582306250224</v>
      </c>
      <c r="G42" s="142">
        <v>58.43681254463263</v>
      </c>
      <c r="H42" s="142">
        <v>927.18662118864813</v>
      </c>
      <c r="I42" s="142">
        <v>-144.10915233349806</v>
      </c>
      <c r="J42" s="142">
        <v>0</v>
      </c>
      <c r="K42" s="142">
        <v>170.63953443947503</v>
      </c>
      <c r="L42" s="142">
        <v>578.64157881246138</v>
      </c>
    </row>
    <row r="43" spans="1:17" ht="15.75" thickBot="1">
      <c r="B43" s="194"/>
      <c r="C43" s="198"/>
      <c r="D43" s="144" t="s">
        <v>247</v>
      </c>
      <c r="E43" s="142">
        <v>147.99624775834309</v>
      </c>
      <c r="F43" s="142">
        <v>654.63542752040485</v>
      </c>
      <c r="G43" s="142">
        <v>-105.55877179858544</v>
      </c>
      <c r="H43" s="142">
        <v>620.1795011851882</v>
      </c>
      <c r="I43" s="142">
        <v>-336.53287533420007</v>
      </c>
      <c r="J43" s="142">
        <v>0</v>
      </c>
      <c r="K43" s="142">
        <v>60.572630562288396</v>
      </c>
      <c r="L43" s="142">
        <v>541.28730070130041</v>
      </c>
    </row>
    <row r="44" spans="1:17" ht="15.75" thickBot="1">
      <c r="B44" s="194"/>
      <c r="C44" s="199" t="s">
        <v>246</v>
      </c>
      <c r="D44" s="141" t="s">
        <v>245</v>
      </c>
      <c r="E44" s="142">
        <v>1734.4969665530225</v>
      </c>
      <c r="F44" s="142">
        <v>1822.770120545687</v>
      </c>
      <c r="G44" s="142">
        <v>612.10331110274637</v>
      </c>
      <c r="H44" s="142">
        <v>1962.890308463413</v>
      </c>
      <c r="I44" s="142">
        <v>423.49746900551509</v>
      </c>
      <c r="J44" s="142">
        <v>0</v>
      </c>
      <c r="K44" s="142">
        <v>527.83691857810481</v>
      </c>
      <c r="L44" s="142">
        <v>1031.1987362154432</v>
      </c>
    </row>
    <row r="45" spans="1:17" ht="15.75" thickBot="1">
      <c r="B45" s="194"/>
      <c r="C45" s="200"/>
      <c r="D45" s="143" t="s">
        <v>246</v>
      </c>
      <c r="E45" s="142">
        <v>1291.0486882663845</v>
      </c>
      <c r="F45" s="142">
        <v>1428.5954658016253</v>
      </c>
      <c r="G45" s="142">
        <v>372.94351263301542</v>
      </c>
      <c r="H45" s="142">
        <v>1578.2794856467754</v>
      </c>
      <c r="I45" s="142">
        <v>188.21003497702441</v>
      </c>
      <c r="J45" s="142">
        <v>0</v>
      </c>
      <c r="K45" s="142">
        <v>353.83401735104417</v>
      </c>
      <c r="L45" s="142">
        <v>955.34740421256538</v>
      </c>
    </row>
    <row r="46" spans="1:17" ht="15.75" thickBot="1">
      <c r="B46" s="194"/>
      <c r="C46" s="201"/>
      <c r="D46" s="144" t="s">
        <v>247</v>
      </c>
      <c r="E46" s="142">
        <v>976.62285925311153</v>
      </c>
      <c r="F46" s="142">
        <v>1151.6574316445767</v>
      </c>
      <c r="G46" s="142">
        <v>250.26821009586638</v>
      </c>
      <c r="H46" s="142">
        <v>1310.396019771275</v>
      </c>
      <c r="I46" s="142">
        <v>59.556071830233122</v>
      </c>
      <c r="J46" s="142">
        <v>0</v>
      </c>
      <c r="K46" s="142">
        <v>356.90875781581781</v>
      </c>
      <c r="L46" s="142">
        <v>886.38799675989321</v>
      </c>
    </row>
    <row r="47" spans="1:17" ht="15.75" thickBot="1">
      <c r="B47" s="194"/>
      <c r="C47" s="202" t="s">
        <v>248</v>
      </c>
      <c r="D47" s="141" t="s">
        <v>245</v>
      </c>
      <c r="E47" s="142">
        <v>1695.6163562042748</v>
      </c>
      <c r="F47" s="142">
        <v>1613.2790934914101</v>
      </c>
      <c r="G47" s="142">
        <v>565.81890171529267</v>
      </c>
      <c r="H47" s="142">
        <v>1892.8180782820746</v>
      </c>
      <c r="I47" s="142">
        <v>383.66266948860357</v>
      </c>
      <c r="J47" s="142">
        <v>0</v>
      </c>
      <c r="K47" s="142">
        <v>358.85320408208645</v>
      </c>
      <c r="L47" s="142">
        <v>1040.6525982632993</v>
      </c>
    </row>
    <row r="48" spans="1:17" ht="15.75" thickBot="1">
      <c r="B48" s="194"/>
      <c r="C48" s="197"/>
      <c r="D48" s="143" t="s">
        <v>246</v>
      </c>
      <c r="E48" s="142">
        <v>1291.9867352119109</v>
      </c>
      <c r="F48" s="142">
        <v>1285.8746889631511</v>
      </c>
      <c r="G48" s="142">
        <v>369.20233037820253</v>
      </c>
      <c r="H48" s="142">
        <v>1544.1036734034969</v>
      </c>
      <c r="I48" s="142">
        <v>202.00176321232357</v>
      </c>
      <c r="J48" s="142">
        <v>0</v>
      </c>
      <c r="K48" s="142">
        <v>239.01385517297058</v>
      </c>
      <c r="L48" s="142">
        <v>942.37663543808776</v>
      </c>
    </row>
    <row r="49" spans="2:12" ht="15.75" thickBot="1">
      <c r="B49" s="195"/>
      <c r="C49" s="203"/>
      <c r="D49" s="145" t="s">
        <v>247</v>
      </c>
      <c r="E49" s="142">
        <v>983.4810717519631</v>
      </c>
      <c r="F49" s="142">
        <v>1025.432477235885</v>
      </c>
      <c r="G49" s="142">
        <v>265.46570163806246</v>
      </c>
      <c r="H49" s="142">
        <v>1286.8540727331128</v>
      </c>
      <c r="I49" s="142">
        <v>92.249357966993557</v>
      </c>
      <c r="J49" s="142">
        <v>0</v>
      </c>
      <c r="K49" s="142">
        <v>207.95213128019532</v>
      </c>
      <c r="L49" s="142">
        <v>864.65673652412261</v>
      </c>
    </row>
    <row r="50" spans="2:12" ht="16.5" thickTop="1" thickBot="1">
      <c r="B50" s="193" t="s">
        <v>249</v>
      </c>
      <c r="C50" s="196" t="s">
        <v>244</v>
      </c>
      <c r="D50" s="141" t="s">
        <v>245</v>
      </c>
      <c r="E50" s="142">
        <v>-1916.0125348297588</v>
      </c>
      <c r="F50" s="142">
        <v>-1337.6864980397149</v>
      </c>
      <c r="G50" s="142">
        <v>-1100.9889433037151</v>
      </c>
      <c r="H50" s="142">
        <v>-1567.5918304150819</v>
      </c>
      <c r="I50" s="142">
        <v>-1323.678517427692</v>
      </c>
      <c r="J50" s="142">
        <v>0</v>
      </c>
      <c r="K50" s="142">
        <v>-958.98562804258472</v>
      </c>
      <c r="L50" s="142">
        <v>-1019.0020921254873</v>
      </c>
    </row>
    <row r="51" spans="2:12" ht="15.75" thickBot="1">
      <c r="B51" s="194"/>
      <c r="C51" s="197"/>
      <c r="D51" s="143" t="s">
        <v>246</v>
      </c>
      <c r="E51" s="142">
        <v>-2369.9591317935829</v>
      </c>
      <c r="F51" s="142">
        <v>-1766.2111476156661</v>
      </c>
      <c r="G51" s="142">
        <v>-1370.3168789369174</v>
      </c>
      <c r="H51" s="142">
        <v>-1962.9939701624844</v>
      </c>
      <c r="I51" s="142">
        <v>-1591.5272942620759</v>
      </c>
      <c r="J51" s="142">
        <v>0</v>
      </c>
      <c r="K51" s="142">
        <v>-1173.0785001212189</v>
      </c>
      <c r="L51" s="142">
        <v>-1045.1675936630363</v>
      </c>
    </row>
    <row r="52" spans="2:12" ht="15.75" thickBot="1">
      <c r="B52" s="194"/>
      <c r="C52" s="198"/>
      <c r="D52" s="144" t="s">
        <v>247</v>
      </c>
      <c r="E52" s="142">
        <v>-2732.7037504779546</v>
      </c>
      <c r="F52" s="142">
        <v>-2107.6650145390086</v>
      </c>
      <c r="G52" s="142">
        <v>-1535.2577208344883</v>
      </c>
      <c r="H52" s="142">
        <v>-2272.5106961066467</v>
      </c>
      <c r="I52" s="142">
        <v>-1772.3255771875774</v>
      </c>
      <c r="J52" s="142">
        <v>0</v>
      </c>
      <c r="K52" s="142">
        <v>-1298.3793417780962</v>
      </c>
      <c r="L52" s="142">
        <v>-1079.9346480708191</v>
      </c>
    </row>
    <row r="53" spans="2:12" ht="15.75" thickBot="1">
      <c r="B53" s="194"/>
      <c r="C53" s="199" t="s">
        <v>246</v>
      </c>
      <c r="D53" s="146" t="s">
        <v>245</v>
      </c>
      <c r="E53" s="142">
        <v>-114.03927913028383</v>
      </c>
      <c r="F53" s="142">
        <v>91.152424500700363</v>
      </c>
      <c r="G53" s="142">
        <v>-306.03846600467841</v>
      </c>
      <c r="H53" s="142">
        <v>99.426473751529556</v>
      </c>
      <c r="I53" s="142">
        <v>-479.65759936309951</v>
      </c>
      <c r="J53" s="142">
        <v>0</v>
      </c>
      <c r="K53" s="142">
        <v>-164.9876898813236</v>
      </c>
      <c r="L53" s="142">
        <v>-5.4854783846130886</v>
      </c>
    </row>
    <row r="54" spans="2:12" ht="15.75" thickBot="1">
      <c r="B54" s="194"/>
      <c r="C54" s="200"/>
      <c r="D54" s="147" t="s">
        <v>246</v>
      </c>
      <c r="E54" s="142">
        <v>-603.27311333850048</v>
      </c>
      <c r="F54" s="142">
        <v>-347.67847192405679</v>
      </c>
      <c r="G54" s="142">
        <v>-581.35269942993727</v>
      </c>
      <c r="H54" s="142">
        <v>-322.80279116874408</v>
      </c>
      <c r="I54" s="142">
        <v>-756.56558697330911</v>
      </c>
      <c r="J54" s="142">
        <v>0</v>
      </c>
      <c r="K54" s="142">
        <v>-374.67583586192814</v>
      </c>
      <c r="L54" s="142">
        <v>-101.01134344261118</v>
      </c>
    </row>
    <row r="55" spans="2:12" ht="15.75" thickBot="1">
      <c r="B55" s="194"/>
      <c r="C55" s="201"/>
      <c r="D55" s="148" t="s">
        <v>247</v>
      </c>
      <c r="E55" s="142">
        <v>-925.87156571304513</v>
      </c>
      <c r="F55" s="142">
        <v>-633.30510195821444</v>
      </c>
      <c r="G55" s="142">
        <v>-721.25904451769202</v>
      </c>
      <c r="H55" s="142">
        <v>-613.46804450036689</v>
      </c>
      <c r="I55" s="142">
        <v>-894.93125029475596</v>
      </c>
      <c r="J55" s="142">
        <v>0</v>
      </c>
      <c r="K55" s="142">
        <v>-483.18863343561497</v>
      </c>
      <c r="L55" s="142">
        <v>-169.59524554352902</v>
      </c>
    </row>
    <row r="56" spans="2:12" ht="15.75" thickBot="1">
      <c r="B56" s="194"/>
      <c r="C56" s="202" t="s">
        <v>248</v>
      </c>
      <c r="D56" s="141" t="s">
        <v>245</v>
      </c>
      <c r="E56" s="142">
        <v>346.03183798735154</v>
      </c>
      <c r="F56" s="142">
        <v>376.01980134440055</v>
      </c>
      <c r="G56" s="142">
        <v>-81.785133178473188</v>
      </c>
      <c r="H56" s="142">
        <v>512.94740372103843</v>
      </c>
      <c r="I56" s="142">
        <v>-239.01540322947403</v>
      </c>
      <c r="J56" s="142">
        <v>0</v>
      </c>
      <c r="K56" s="142">
        <v>-118.90574284188733</v>
      </c>
      <c r="L56" s="142">
        <v>254.67191875371282</v>
      </c>
    </row>
    <row r="57" spans="2:12" ht="15.75" thickBot="1">
      <c r="B57" s="194"/>
      <c r="C57" s="197"/>
      <c r="D57" s="143" t="s">
        <v>246</v>
      </c>
      <c r="E57" s="142">
        <v>-85.99032020814775</v>
      </c>
      <c r="F57" s="142">
        <v>5.7262747667173244</v>
      </c>
      <c r="G57" s="142">
        <v>-313.83517012650736</v>
      </c>
      <c r="H57" s="142">
        <v>141.09403061339617</v>
      </c>
      <c r="I57" s="142">
        <v>-455.3886450730206</v>
      </c>
      <c r="J57" s="142">
        <v>0</v>
      </c>
      <c r="K57" s="142">
        <v>-281.94610045725676</v>
      </c>
      <c r="L57" s="142">
        <v>157.57582162113431</v>
      </c>
    </row>
    <row r="58" spans="2:12" ht="15.75" thickBot="1">
      <c r="B58" s="195"/>
      <c r="C58" s="203"/>
      <c r="D58" s="145" t="s">
        <v>247</v>
      </c>
      <c r="E58" s="142">
        <v>-405.98007153528124</v>
      </c>
      <c r="F58" s="142">
        <v>-267.28591069156573</v>
      </c>
      <c r="G58" s="142">
        <v>-453.43200328272542</v>
      </c>
      <c r="H58" s="142">
        <v>-151.40415059736006</v>
      </c>
      <c r="I58" s="142">
        <v>-593.41969487358801</v>
      </c>
      <c r="J58" s="142">
        <v>0</v>
      </c>
      <c r="K58" s="142">
        <v>-332.67296207409527</v>
      </c>
      <c r="L58" s="142">
        <v>70.313738859131263</v>
      </c>
    </row>
    <row r="59" spans="2:12" ht="16.5" thickTop="1" thickBot="1">
      <c r="B59" s="193" t="s">
        <v>250</v>
      </c>
      <c r="C59" s="196" t="s">
        <v>244</v>
      </c>
      <c r="D59" s="141" t="s">
        <v>245</v>
      </c>
      <c r="E59" s="142">
        <v>-4947.4393591965927</v>
      </c>
      <c r="F59" s="142">
        <v>-4273.4015044829321</v>
      </c>
      <c r="G59" s="142">
        <v>-2618.5899008201213</v>
      </c>
      <c r="H59" s="142">
        <v>-4717.3614680020892</v>
      </c>
      <c r="I59" s="142">
        <v>-2852.9948598904975</v>
      </c>
      <c r="J59" s="142">
        <v>0</v>
      </c>
      <c r="K59" s="142">
        <v>-2393.3537429313819</v>
      </c>
      <c r="L59" s="142">
        <v>-2815.3807610462409</v>
      </c>
    </row>
    <row r="60" spans="2:12" ht="15.75" thickBot="1">
      <c r="B60" s="194"/>
      <c r="C60" s="197"/>
      <c r="D60" s="143" t="s">
        <v>246</v>
      </c>
      <c r="E60" s="142">
        <v>-5429.6503524055361</v>
      </c>
      <c r="F60" s="142">
        <v>-4721.554420148701</v>
      </c>
      <c r="G60" s="142">
        <v>-2897.4208226159626</v>
      </c>
      <c r="H60" s="142">
        <v>-5121.1553224810959</v>
      </c>
      <c r="I60" s="142">
        <v>-3128.4209586597935</v>
      </c>
      <c r="J60" s="142">
        <v>0</v>
      </c>
      <c r="K60" s="142">
        <v>-2607.1773736330651</v>
      </c>
      <c r="L60" s="142">
        <v>-2840.5381652060678</v>
      </c>
    </row>
    <row r="61" spans="2:12" ht="15.75" thickBot="1">
      <c r="B61" s="194"/>
      <c r="C61" s="198"/>
      <c r="D61" s="144" t="s">
        <v>247</v>
      </c>
      <c r="E61" s="142">
        <v>-5768.144022527872</v>
      </c>
      <c r="F61" s="142">
        <v>-5043.404380140978</v>
      </c>
      <c r="G61" s="142">
        <v>-3053.7869702633889</v>
      </c>
      <c r="H61" s="142">
        <v>-5413.0771471889211</v>
      </c>
      <c r="I61" s="142">
        <v>-3296.6467016324696</v>
      </c>
      <c r="J61" s="142">
        <v>0</v>
      </c>
      <c r="K61" s="142">
        <v>-2732.8425388575924</v>
      </c>
      <c r="L61" s="142">
        <v>-2873.7481239445897</v>
      </c>
    </row>
    <row r="62" spans="2:12" ht="15.75" thickBot="1">
      <c r="B62" s="194"/>
      <c r="C62" s="199" t="s">
        <v>246</v>
      </c>
      <c r="D62" s="141" t="s">
        <v>245</v>
      </c>
      <c r="E62" s="142">
        <v>-2087.3961168191327</v>
      </c>
      <c r="F62" s="142">
        <v>-1808.6988223366225</v>
      </c>
      <c r="G62" s="142">
        <v>-1336.8013273255201</v>
      </c>
      <c r="H62" s="142">
        <v>-1979.2698826675114</v>
      </c>
      <c r="I62" s="142">
        <v>-1506.6679060774313</v>
      </c>
      <c r="J62" s="142">
        <v>0</v>
      </c>
      <c r="K62" s="142">
        <v>-1158.4813356354734</v>
      </c>
      <c r="L62" s="142">
        <v>-1185.8238465583927</v>
      </c>
    </row>
    <row r="63" spans="2:12" ht="15.75" thickBot="1">
      <c r="B63" s="194"/>
      <c r="C63" s="200"/>
      <c r="D63" s="143" t="s">
        <v>246</v>
      </c>
      <c r="E63" s="142">
        <v>-2533.1298416875434</v>
      </c>
      <c r="F63" s="142">
        <v>-2192.3491495708058</v>
      </c>
      <c r="G63" s="142">
        <v>-1575.1262578873011</v>
      </c>
      <c r="H63" s="142">
        <v>-2371.1296492511356</v>
      </c>
      <c r="I63" s="142">
        <v>-1741.5645871322577</v>
      </c>
      <c r="J63" s="142">
        <v>0</v>
      </c>
      <c r="K63" s="142">
        <v>-1336.9523022792218</v>
      </c>
      <c r="L63" s="142">
        <v>-1266.4400201556073</v>
      </c>
    </row>
    <row r="64" spans="2:12" ht="15.75" thickBot="1">
      <c r="B64" s="194"/>
      <c r="C64" s="201"/>
      <c r="D64" s="144" t="s">
        <v>247</v>
      </c>
      <c r="E64" s="142">
        <v>-2880.3470876695155</v>
      </c>
      <c r="F64" s="142">
        <v>-2504.9845724653042</v>
      </c>
      <c r="G64" s="142">
        <v>-1730.1905484966192</v>
      </c>
      <c r="H64" s="142">
        <v>-2670.8617781658468</v>
      </c>
      <c r="I64" s="142">
        <v>-1893.9725685747671</v>
      </c>
      <c r="J64" s="142">
        <v>0</v>
      </c>
      <c r="K64" s="142">
        <v>-1446.9960871283201</v>
      </c>
      <c r="L64" s="142">
        <v>-1343.527962350312</v>
      </c>
    </row>
    <row r="65" spans="2:17" ht="15.75" thickBot="1">
      <c r="B65" s="194"/>
      <c r="C65" s="202" t="s">
        <v>248</v>
      </c>
      <c r="D65" s="141" t="s">
        <v>245</v>
      </c>
      <c r="E65" s="142">
        <v>-1128.1141920486334</v>
      </c>
      <c r="F65" s="142">
        <v>-1019.1111065702844</v>
      </c>
      <c r="G65" s="142">
        <v>-878.44329511327305</v>
      </c>
      <c r="H65" s="142">
        <v>-1054.5551478768666</v>
      </c>
      <c r="I65" s="142">
        <v>-1019.8027454562252</v>
      </c>
      <c r="J65" s="142">
        <v>0</v>
      </c>
      <c r="K65" s="142">
        <v>-787.97541559513775</v>
      </c>
      <c r="L65" s="142">
        <v>-623.29885621183712</v>
      </c>
    </row>
    <row r="66" spans="2:17" ht="15.75" thickBot="1">
      <c r="B66" s="194"/>
      <c r="C66" s="197"/>
      <c r="D66" s="143" t="s">
        <v>246</v>
      </c>
      <c r="E66" s="142">
        <v>-1521.5089502352002</v>
      </c>
      <c r="F66" s="142">
        <v>-1376.2372541874975</v>
      </c>
      <c r="G66" s="142">
        <v>-1086.2445811249945</v>
      </c>
      <c r="H66" s="142">
        <v>-1415.2206777154952</v>
      </c>
      <c r="I66" s="142">
        <v>-1214.2663716185543</v>
      </c>
      <c r="J66" s="142">
        <v>0</v>
      </c>
      <c r="K66" s="142">
        <v>-957.91347376459998</v>
      </c>
      <c r="L66" s="142">
        <v>-727.62394752861474</v>
      </c>
    </row>
    <row r="67" spans="2:17" ht="15.75" thickBot="1">
      <c r="B67" s="195"/>
      <c r="C67" s="203"/>
      <c r="D67" s="145" t="s">
        <v>247</v>
      </c>
      <c r="E67" s="142">
        <v>-1842.0937765420049</v>
      </c>
      <c r="F67" s="142">
        <v>-1627.0918312544591</v>
      </c>
      <c r="G67" s="142">
        <v>-1217.1925926419299</v>
      </c>
      <c r="H67" s="142">
        <v>-1684.7954226681331</v>
      </c>
      <c r="I67" s="142">
        <v>-1342.5977146851947</v>
      </c>
      <c r="J67" s="142">
        <v>0</v>
      </c>
      <c r="K67" s="142">
        <v>-1046.5666177121057</v>
      </c>
      <c r="L67" s="142">
        <v>-806.1288738562871</v>
      </c>
    </row>
    <row r="68" spans="2:17">
      <c r="Q68" s="41"/>
    </row>
    <row r="69" spans="2:17">
      <c r="Q69" s="41"/>
    </row>
    <row r="70" spans="2:17">
      <c r="Q70" s="41"/>
    </row>
    <row r="71" spans="2:17">
      <c r="Q71" s="41"/>
    </row>
    <row r="72" spans="2:17">
      <c r="Q72" s="41"/>
    </row>
    <row r="73" spans="2:17">
      <c r="Q73" s="41"/>
    </row>
    <row r="74" spans="2:17">
      <c r="Q74" s="41"/>
    </row>
    <row r="75" spans="2:17">
      <c r="Q75" s="41"/>
    </row>
    <row r="76" spans="2:17">
      <c r="Q76" s="41"/>
    </row>
    <row r="77" spans="2:17">
      <c r="Q77" s="41"/>
    </row>
    <row r="78" spans="2:17">
      <c r="Q78" s="41"/>
    </row>
    <row r="79" spans="2:17">
      <c r="Q79" s="41"/>
    </row>
    <row r="80" spans="2:17">
      <c r="Q80" s="41"/>
    </row>
    <row r="81" spans="17:17">
      <c r="Q81" s="41"/>
    </row>
    <row r="82" spans="17:17">
      <c r="Q82" s="41"/>
    </row>
    <row r="83" spans="17:17">
      <c r="Q83" s="41"/>
    </row>
    <row r="84" spans="17:17">
      <c r="Q84" s="41"/>
    </row>
    <row r="85" spans="17:17">
      <c r="Q85" s="41"/>
    </row>
    <row r="86" spans="17:17">
      <c r="Q86" s="41"/>
    </row>
    <row r="87" spans="17:17">
      <c r="Q87" s="41"/>
    </row>
    <row r="88" spans="17:17">
      <c r="Q88" s="41"/>
    </row>
    <row r="89" spans="17:17">
      <c r="Q89" s="41"/>
    </row>
    <row r="90" spans="17:17">
      <c r="Q90" s="41"/>
    </row>
    <row r="91" spans="17:17">
      <c r="Q91" s="41"/>
    </row>
    <row r="92" spans="17:17">
      <c r="Q92" s="41"/>
    </row>
    <row r="93" spans="17:17">
      <c r="Q93" s="41"/>
    </row>
    <row r="94" spans="17:17">
      <c r="Q94" s="41"/>
    </row>
  </sheetData>
  <mergeCells count="41">
    <mergeCell ref="B59:B67"/>
    <mergeCell ref="C59:C61"/>
    <mergeCell ref="C62:C64"/>
    <mergeCell ref="C65:C67"/>
    <mergeCell ref="B41:B49"/>
    <mergeCell ref="C41:C43"/>
    <mergeCell ref="C44:C46"/>
    <mergeCell ref="C47:C49"/>
    <mergeCell ref="B50:B58"/>
    <mergeCell ref="C50:C52"/>
    <mergeCell ref="C53:C55"/>
    <mergeCell ref="C56:C58"/>
    <mergeCell ref="H39:H40"/>
    <mergeCell ref="I39:I40"/>
    <mergeCell ref="J39:J40"/>
    <mergeCell ref="K39:K40"/>
    <mergeCell ref="L39:L40"/>
    <mergeCell ref="B39:B40"/>
    <mergeCell ref="C39:C40"/>
    <mergeCell ref="E39:E40"/>
    <mergeCell ref="F39:F40"/>
    <mergeCell ref="G39:G40"/>
    <mergeCell ref="Z6:Z7"/>
    <mergeCell ref="T6:T7"/>
    <mergeCell ref="U6:U7"/>
    <mergeCell ref="V6:V7"/>
    <mergeCell ref="W6:W7"/>
    <mergeCell ref="X6:X7"/>
    <mergeCell ref="Y6:Y7"/>
    <mergeCell ref="S6:S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conditionalFormatting sqref="E41:L67">
    <cfRule type="colorScale" priority="1">
      <colorScale>
        <cfvo type="min"/>
        <cfvo type="num" val="0"/>
        <cfvo type="max"/>
        <color rgb="FF00B050"/>
        <color theme="0"/>
        <color rgb="FFFF0000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38"/>
  <sheetViews>
    <sheetView workbookViewId="0">
      <selection activeCell="H16" sqref="H16"/>
    </sheetView>
  </sheetViews>
  <sheetFormatPr defaultRowHeight="15"/>
  <cols>
    <col min="1" max="1" width="12.28515625" customWidth="1"/>
    <col min="2" max="2" width="77.85546875" customWidth="1"/>
    <col min="3" max="3" width="15.28515625" customWidth="1"/>
  </cols>
  <sheetData>
    <row r="1" spans="1:3" s="47" customFormat="1">
      <c r="A1" s="61" t="s">
        <v>370</v>
      </c>
      <c r="B1" s="61" t="s">
        <v>371</v>
      </c>
      <c r="C1" s="61" t="s">
        <v>372</v>
      </c>
    </row>
    <row r="2" spans="1:3">
      <c r="A2" s="161" t="s">
        <v>333</v>
      </c>
      <c r="B2" s="162" t="s">
        <v>296</v>
      </c>
      <c r="C2" s="160">
        <v>7</v>
      </c>
    </row>
    <row r="3" spans="1:3">
      <c r="A3" s="161" t="s">
        <v>334</v>
      </c>
      <c r="B3" s="162" t="s">
        <v>297</v>
      </c>
      <c r="C3" s="160">
        <v>9</v>
      </c>
    </row>
    <row r="4" spans="1:3">
      <c r="A4" s="161" t="s">
        <v>335</v>
      </c>
      <c r="B4" s="162" t="s">
        <v>298</v>
      </c>
      <c r="C4" s="160">
        <v>10</v>
      </c>
    </row>
    <row r="5" spans="1:3">
      <c r="A5" s="161" t="s">
        <v>336</v>
      </c>
      <c r="B5" s="162" t="s">
        <v>299</v>
      </c>
      <c r="C5" s="160">
        <v>11</v>
      </c>
    </row>
    <row r="6" spans="1:3">
      <c r="A6" s="161" t="s">
        <v>337</v>
      </c>
      <c r="B6" s="162" t="s">
        <v>300</v>
      </c>
      <c r="C6" s="160">
        <v>13</v>
      </c>
    </row>
    <row r="7" spans="1:3" ht="30">
      <c r="A7" s="161" t="s">
        <v>338</v>
      </c>
      <c r="B7" s="162" t="s">
        <v>301</v>
      </c>
      <c r="C7" s="160">
        <v>16</v>
      </c>
    </row>
    <row r="8" spans="1:3">
      <c r="A8" s="161" t="s">
        <v>339</v>
      </c>
      <c r="B8" s="162" t="s">
        <v>302</v>
      </c>
      <c r="C8" s="160">
        <v>18</v>
      </c>
    </row>
    <row r="9" spans="1:3">
      <c r="A9" s="161" t="s">
        <v>340</v>
      </c>
      <c r="B9" s="162" t="s">
        <v>303</v>
      </c>
      <c r="C9" s="160">
        <v>19</v>
      </c>
    </row>
    <row r="10" spans="1:3">
      <c r="A10" s="161" t="s">
        <v>341</v>
      </c>
      <c r="B10" s="162" t="s">
        <v>304</v>
      </c>
      <c r="C10" s="160">
        <v>20</v>
      </c>
    </row>
    <row r="11" spans="1:3">
      <c r="A11" s="161" t="s">
        <v>342</v>
      </c>
      <c r="B11" s="162" t="s">
        <v>305</v>
      </c>
      <c r="C11" s="160">
        <v>21</v>
      </c>
    </row>
    <row r="12" spans="1:3">
      <c r="A12" s="161" t="s">
        <v>343</v>
      </c>
      <c r="B12" s="162" t="s">
        <v>306</v>
      </c>
      <c r="C12" s="160">
        <v>22</v>
      </c>
    </row>
    <row r="13" spans="1:3">
      <c r="A13" s="161" t="s">
        <v>344</v>
      </c>
      <c r="B13" s="162" t="s">
        <v>307</v>
      </c>
      <c r="C13" s="160">
        <v>23</v>
      </c>
    </row>
    <row r="14" spans="1:3">
      <c r="A14" s="161" t="s">
        <v>345</v>
      </c>
      <c r="B14" s="162" t="s">
        <v>308</v>
      </c>
      <c r="C14" s="160">
        <v>26</v>
      </c>
    </row>
    <row r="15" spans="1:3">
      <c r="A15" s="161" t="s">
        <v>346</v>
      </c>
      <c r="B15" s="162" t="s">
        <v>309</v>
      </c>
      <c r="C15" s="160">
        <v>27</v>
      </c>
    </row>
    <row r="16" spans="1:3" ht="30">
      <c r="A16" s="161" t="s">
        <v>347</v>
      </c>
      <c r="B16" s="162" t="s">
        <v>310</v>
      </c>
      <c r="C16" s="160">
        <v>28</v>
      </c>
    </row>
    <row r="17" spans="1:3" ht="30">
      <c r="A17" s="161" t="s">
        <v>348</v>
      </c>
      <c r="B17" s="162" t="s">
        <v>311</v>
      </c>
      <c r="C17" s="160">
        <v>29</v>
      </c>
    </row>
    <row r="18" spans="1:3">
      <c r="A18" s="161" t="s">
        <v>349</v>
      </c>
      <c r="B18" s="162" t="s">
        <v>312</v>
      </c>
      <c r="C18" s="160">
        <v>30</v>
      </c>
    </row>
    <row r="19" spans="1:3" ht="30">
      <c r="A19" s="161" t="s">
        <v>350</v>
      </c>
      <c r="B19" s="162" t="s">
        <v>313</v>
      </c>
      <c r="C19" s="160">
        <v>31</v>
      </c>
    </row>
    <row r="20" spans="1:3">
      <c r="A20" s="161" t="s">
        <v>351</v>
      </c>
      <c r="B20" s="162" t="s">
        <v>314</v>
      </c>
      <c r="C20" s="160">
        <v>33</v>
      </c>
    </row>
    <row r="21" spans="1:3">
      <c r="A21" s="161" t="s">
        <v>352</v>
      </c>
      <c r="B21" s="162" t="s">
        <v>315</v>
      </c>
      <c r="C21" s="160">
        <v>35</v>
      </c>
    </row>
    <row r="22" spans="1:3">
      <c r="A22" s="161" t="s">
        <v>353</v>
      </c>
      <c r="B22" s="162" t="s">
        <v>316</v>
      </c>
      <c r="C22" s="160">
        <v>36</v>
      </c>
    </row>
    <row r="23" spans="1:3">
      <c r="A23" s="161" t="s">
        <v>354</v>
      </c>
      <c r="B23" s="162" t="s">
        <v>317</v>
      </c>
      <c r="C23" s="160">
        <v>37</v>
      </c>
    </row>
    <row r="24" spans="1:3">
      <c r="A24" s="161" t="s">
        <v>355</v>
      </c>
      <c r="B24" s="162" t="s">
        <v>318</v>
      </c>
      <c r="C24" s="160">
        <v>41</v>
      </c>
    </row>
    <row r="25" spans="1:3">
      <c r="A25" s="161" t="s">
        <v>356</v>
      </c>
      <c r="B25" s="162" t="s">
        <v>319</v>
      </c>
      <c r="C25" s="160">
        <v>42</v>
      </c>
    </row>
    <row r="26" spans="1:3">
      <c r="A26" s="161" t="s">
        <v>357</v>
      </c>
      <c r="B26" s="162" t="s">
        <v>320</v>
      </c>
      <c r="C26" s="160">
        <v>43</v>
      </c>
    </row>
    <row r="27" spans="1:3">
      <c r="A27" s="161" t="s">
        <v>358</v>
      </c>
      <c r="B27" s="162" t="s">
        <v>321</v>
      </c>
      <c r="C27" s="160">
        <v>44</v>
      </c>
    </row>
    <row r="28" spans="1:3">
      <c r="A28" s="161" t="s">
        <v>359</v>
      </c>
      <c r="B28" s="162" t="s">
        <v>322</v>
      </c>
      <c r="C28" s="160">
        <v>45</v>
      </c>
    </row>
    <row r="29" spans="1:3">
      <c r="A29" s="161" t="s">
        <v>360</v>
      </c>
      <c r="B29" s="162" t="s">
        <v>323</v>
      </c>
      <c r="C29" s="160">
        <v>46</v>
      </c>
    </row>
    <row r="30" spans="1:3">
      <c r="A30" s="161" t="s">
        <v>361</v>
      </c>
      <c r="B30" s="162" t="s">
        <v>324</v>
      </c>
      <c r="C30" s="160">
        <v>47</v>
      </c>
    </row>
    <row r="31" spans="1:3">
      <c r="A31" s="161" t="s">
        <v>362</v>
      </c>
      <c r="B31" s="162" t="s">
        <v>325</v>
      </c>
      <c r="C31" s="160">
        <v>50</v>
      </c>
    </row>
    <row r="32" spans="1:3">
      <c r="A32" s="161" t="s">
        <v>363</v>
      </c>
      <c r="B32" s="162" t="s">
        <v>326</v>
      </c>
      <c r="C32" s="160">
        <v>51</v>
      </c>
    </row>
    <row r="33" spans="1:3">
      <c r="A33" s="161" t="s">
        <v>364</v>
      </c>
      <c r="B33" s="162" t="s">
        <v>327</v>
      </c>
      <c r="C33" s="160">
        <v>52</v>
      </c>
    </row>
    <row r="34" spans="1:3">
      <c r="A34" s="161" t="s">
        <v>365</v>
      </c>
      <c r="B34" s="162" t="s">
        <v>328</v>
      </c>
      <c r="C34" s="160">
        <v>55</v>
      </c>
    </row>
    <row r="35" spans="1:3" ht="30">
      <c r="A35" s="161" t="s">
        <v>366</v>
      </c>
      <c r="B35" s="162" t="s">
        <v>329</v>
      </c>
      <c r="C35" s="160">
        <v>57</v>
      </c>
    </row>
    <row r="36" spans="1:3">
      <c r="A36" s="161" t="s">
        <v>367</v>
      </c>
      <c r="B36" s="162" t="s">
        <v>330</v>
      </c>
      <c r="C36" s="160">
        <v>58</v>
      </c>
    </row>
    <row r="37" spans="1:3" ht="30">
      <c r="A37" s="161" t="s">
        <v>368</v>
      </c>
      <c r="B37" s="162" t="s">
        <v>331</v>
      </c>
      <c r="C37" s="160">
        <v>60</v>
      </c>
    </row>
    <row r="38" spans="1:3" ht="30">
      <c r="A38" s="161" t="s">
        <v>369</v>
      </c>
      <c r="B38" s="162" t="s">
        <v>332</v>
      </c>
      <c r="C38" s="160">
        <v>61</v>
      </c>
    </row>
  </sheetData>
  <pageMargins left="0.7" right="0.7" top="0.75" bottom="0.75" header="0.3" footer="0.3"/>
  <tableParts count="1"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7"/>
  <sheetViews>
    <sheetView workbookViewId="0"/>
  </sheetViews>
  <sheetFormatPr defaultRowHeight="15"/>
  <cols>
    <col min="1" max="4" width="9.140625" style="47"/>
    <col min="5" max="5" width="13.7109375" style="47" customWidth="1"/>
    <col min="6" max="9" width="9.140625" style="47"/>
    <col min="10" max="10" width="14.42578125" style="47" customWidth="1"/>
    <col min="11" max="17" width="9.140625" style="47"/>
    <col min="18" max="18" width="9.140625" style="47" customWidth="1"/>
    <col min="19" max="26" width="11.85546875" style="47" customWidth="1"/>
    <col min="27" max="16384" width="9.140625" style="47"/>
  </cols>
  <sheetData>
    <row r="1" spans="1:21">
      <c r="A1" s="168" t="s">
        <v>405</v>
      </c>
      <c r="B1" s="169"/>
      <c r="C1" s="169"/>
      <c r="D1" s="169"/>
      <c r="E1" s="169"/>
      <c r="F1" s="169"/>
    </row>
    <row r="2" spans="1:21">
      <c r="B2" s="75"/>
      <c r="C2" s="76"/>
      <c r="D2" s="76"/>
      <c r="E2" s="76">
        <v>14</v>
      </c>
      <c r="F2" s="76">
        <v>12</v>
      </c>
      <c r="G2" s="76">
        <v>6</v>
      </c>
      <c r="H2" s="76">
        <v>13</v>
      </c>
      <c r="I2" s="76">
        <v>4</v>
      </c>
      <c r="J2" s="76">
        <v>1</v>
      </c>
      <c r="K2" s="76">
        <v>2</v>
      </c>
      <c r="L2" s="76">
        <v>7</v>
      </c>
      <c r="M2" s="77"/>
      <c r="N2" s="76"/>
      <c r="O2" s="76"/>
      <c r="P2" s="76"/>
      <c r="Q2" s="77"/>
    </row>
    <row r="3" spans="1:21" ht="15.75" thickBot="1">
      <c r="A3" s="76"/>
      <c r="B3" s="76"/>
      <c r="C3" s="76"/>
      <c r="D3" s="76"/>
      <c r="E3" s="76">
        <v>4</v>
      </c>
      <c r="F3" s="76">
        <v>7</v>
      </c>
      <c r="G3" s="76">
        <v>8</v>
      </c>
      <c r="H3" s="76">
        <v>9</v>
      </c>
      <c r="I3" s="76">
        <v>10</v>
      </c>
      <c r="J3" s="76">
        <v>12</v>
      </c>
      <c r="K3" s="76">
        <v>14</v>
      </c>
      <c r="L3" s="76">
        <v>16</v>
      </c>
      <c r="M3" s="76">
        <v>19</v>
      </c>
      <c r="N3" s="76">
        <v>20</v>
      </c>
      <c r="O3" s="76">
        <v>21</v>
      </c>
      <c r="P3" s="76">
        <v>22</v>
      </c>
      <c r="Q3" s="76">
        <v>23</v>
      </c>
    </row>
    <row r="4" spans="1:21" ht="15.75" thickBot="1">
      <c r="A4" s="78"/>
      <c r="B4" s="79"/>
      <c r="C4" s="76"/>
      <c r="D4" s="76"/>
      <c r="E4" s="80">
        <v>1</v>
      </c>
      <c r="F4" s="81">
        <v>4</v>
      </c>
      <c r="G4" s="81">
        <v>5</v>
      </c>
      <c r="H4" s="81">
        <v>6</v>
      </c>
      <c r="I4" s="81">
        <v>7</v>
      </c>
      <c r="J4" s="81">
        <v>9</v>
      </c>
      <c r="K4" s="81">
        <v>11</v>
      </c>
      <c r="L4" s="81">
        <v>13</v>
      </c>
      <c r="M4" s="77"/>
      <c r="N4" s="82"/>
      <c r="O4" s="82"/>
      <c r="P4" s="76"/>
      <c r="Q4" s="77"/>
    </row>
    <row r="5" spans="1:21" ht="15.75" thickBot="1">
      <c r="B5" s="76"/>
      <c r="C5" s="76"/>
      <c r="D5" s="76"/>
      <c r="E5" s="80" t="s">
        <v>177</v>
      </c>
      <c r="F5" s="81" t="s">
        <v>178</v>
      </c>
      <c r="G5" s="81" t="s">
        <v>179</v>
      </c>
      <c r="H5" s="81" t="s">
        <v>180</v>
      </c>
      <c r="I5" s="81" t="s">
        <v>181</v>
      </c>
      <c r="J5" s="81" t="s">
        <v>182</v>
      </c>
      <c r="K5" s="81" t="s">
        <v>183</v>
      </c>
      <c r="L5" s="81" t="s">
        <v>184</v>
      </c>
      <c r="M5" s="77"/>
      <c r="N5" s="76"/>
      <c r="O5" s="76"/>
      <c r="P5" s="76"/>
      <c r="Q5" s="77"/>
      <c r="S5" s="47" t="s">
        <v>240</v>
      </c>
    </row>
    <row r="6" spans="1:21" ht="39" customHeight="1" thickTop="1" thickBot="1">
      <c r="A6" s="76"/>
      <c r="B6" s="185" t="s">
        <v>185</v>
      </c>
      <c r="C6" s="185" t="s">
        <v>186</v>
      </c>
      <c r="D6" s="185" t="s">
        <v>187</v>
      </c>
      <c r="E6" s="183" t="s">
        <v>123</v>
      </c>
      <c r="F6" s="183" t="s">
        <v>124</v>
      </c>
      <c r="G6" s="183" t="s">
        <v>125</v>
      </c>
      <c r="H6" s="183" t="s">
        <v>122</v>
      </c>
      <c r="I6" s="183" t="s">
        <v>121</v>
      </c>
      <c r="J6" s="183" t="s">
        <v>88</v>
      </c>
      <c r="K6" s="183" t="s">
        <v>119</v>
      </c>
      <c r="L6" s="183" t="s">
        <v>120</v>
      </c>
      <c r="M6" s="77"/>
      <c r="N6" s="83" t="s">
        <v>188</v>
      </c>
      <c r="O6" s="84"/>
      <c r="P6" s="76"/>
      <c r="Q6" s="77"/>
      <c r="U6" s="47" t="s">
        <v>221</v>
      </c>
    </row>
    <row r="7" spans="1:21" ht="15.75" thickBot="1">
      <c r="A7" s="76"/>
      <c r="B7" s="186"/>
      <c r="C7" s="186"/>
      <c r="D7" s="186"/>
      <c r="E7" s="184"/>
      <c r="F7" s="184"/>
      <c r="G7" s="184"/>
      <c r="H7" s="184"/>
      <c r="I7" s="184"/>
      <c r="J7" s="184"/>
      <c r="K7" s="184"/>
      <c r="L7" s="184"/>
      <c r="M7" s="77"/>
      <c r="N7" s="85"/>
      <c r="O7" s="86"/>
      <c r="P7" s="76"/>
      <c r="Q7" s="77"/>
      <c r="R7" s="63"/>
      <c r="S7" s="111" t="s">
        <v>88</v>
      </c>
      <c r="T7" s="114">
        <f>J95</f>
        <v>79.670176840495458</v>
      </c>
      <c r="U7" s="47">
        <f t="shared" ref="U7:U14" si="0">_xlfn.RANK.EQ(T7,$T$7:$T$14,1)</f>
        <v>3</v>
      </c>
    </row>
    <row r="8" spans="1:21" ht="15.75" thickBot="1">
      <c r="A8" s="76">
        <v>4</v>
      </c>
      <c r="B8" s="87" t="s">
        <v>189</v>
      </c>
      <c r="C8" s="88" t="s">
        <v>189</v>
      </c>
      <c r="D8" s="89" t="s">
        <v>190</v>
      </c>
      <c r="E8" s="74">
        <v>56679.334431634939</v>
      </c>
      <c r="F8" s="74">
        <v>55967.84347397626</v>
      </c>
      <c r="G8" s="74">
        <v>53575.773018382322</v>
      </c>
      <c r="H8" s="74">
        <v>55873.236140533656</v>
      </c>
      <c r="I8" s="74">
        <v>53252.676588705828</v>
      </c>
      <c r="J8" s="74">
        <v>50705.864444722341</v>
      </c>
      <c r="K8" s="74">
        <v>52561.22141891472</v>
      </c>
      <c r="L8" s="74">
        <v>52713.756528456157</v>
      </c>
      <c r="M8" s="90" t="s">
        <v>191</v>
      </c>
      <c r="N8" s="91">
        <v>1.35E-2</v>
      </c>
      <c r="O8" s="92">
        <v>4.4999999999999998E-2</v>
      </c>
      <c r="P8" s="76">
        <v>4.3999999999999997E-2</v>
      </c>
      <c r="Q8" s="90" t="s">
        <v>191</v>
      </c>
      <c r="S8" s="112" t="s">
        <v>89</v>
      </c>
      <c r="T8" s="114">
        <f>L95</f>
        <v>79.875789169960214</v>
      </c>
      <c r="U8" s="47">
        <f t="shared" si="0"/>
        <v>5</v>
      </c>
    </row>
    <row r="9" spans="1:21" ht="15.75" thickBot="1">
      <c r="A9" s="76">
        <v>5</v>
      </c>
      <c r="B9" s="87" t="s">
        <v>189</v>
      </c>
      <c r="C9" s="88" t="s">
        <v>189</v>
      </c>
      <c r="D9" s="93" t="s">
        <v>118</v>
      </c>
      <c r="E9" s="74">
        <v>55604.82314962212</v>
      </c>
      <c r="F9" s="74">
        <v>54924.485887822986</v>
      </c>
      <c r="G9" s="74">
        <v>52673.280949824592</v>
      </c>
      <c r="H9" s="74">
        <v>54870.806948615558</v>
      </c>
      <c r="I9" s="74">
        <v>52361.677240193902</v>
      </c>
      <c r="J9" s="74">
        <v>50061.570517323475</v>
      </c>
      <c r="K9" s="74">
        <v>51700.148273720006</v>
      </c>
      <c r="L9" s="74">
        <v>52043.57500219519</v>
      </c>
      <c r="M9" s="90" t="s">
        <v>192</v>
      </c>
      <c r="N9" s="94">
        <v>2.2499999999999999E-2</v>
      </c>
      <c r="O9" s="95"/>
      <c r="P9" s="76">
        <v>4.3999999999999997E-2</v>
      </c>
      <c r="Q9" s="90" t="s">
        <v>192</v>
      </c>
      <c r="S9" s="112" t="s">
        <v>90</v>
      </c>
      <c r="T9" s="114">
        <f>K95</f>
        <v>79.463288629130375</v>
      </c>
      <c r="U9" s="47">
        <f t="shared" si="0"/>
        <v>2</v>
      </c>
    </row>
    <row r="10" spans="1:21" ht="15.75" thickBot="1">
      <c r="A10" s="76">
        <v>6</v>
      </c>
      <c r="B10" s="87" t="s">
        <v>189</v>
      </c>
      <c r="C10" s="88" t="s">
        <v>189</v>
      </c>
      <c r="D10" s="96" t="s">
        <v>189</v>
      </c>
      <c r="E10" s="74">
        <v>54697.714828430595</v>
      </c>
      <c r="F10" s="74">
        <v>54062.718319687454</v>
      </c>
      <c r="G10" s="74">
        <v>51988.674294605902</v>
      </c>
      <c r="H10" s="74">
        <v>54039.747131196164</v>
      </c>
      <c r="I10" s="74">
        <v>51646.004448483436</v>
      </c>
      <c r="J10" s="74">
        <v>49538.52052799987</v>
      </c>
      <c r="K10" s="74">
        <v>51063.19730863018</v>
      </c>
      <c r="L10" s="74">
        <v>51479.125289558739</v>
      </c>
      <c r="M10" s="90" t="s">
        <v>193</v>
      </c>
      <c r="N10" s="94">
        <v>8.9999999999999993E-3</v>
      </c>
      <c r="O10" s="97"/>
      <c r="P10" s="76">
        <v>4.3999999999999997E-2</v>
      </c>
      <c r="Q10" s="90" t="s">
        <v>193</v>
      </c>
      <c r="S10" s="112" t="s">
        <v>91</v>
      </c>
      <c r="T10" s="114">
        <f>I95</f>
        <v>79.312645843193593</v>
      </c>
      <c r="U10" s="47">
        <f t="shared" si="0"/>
        <v>1</v>
      </c>
    </row>
    <row r="11" spans="1:21" ht="15.75" thickBot="1">
      <c r="A11" s="76">
        <v>7</v>
      </c>
      <c r="B11" s="87" t="s">
        <v>189</v>
      </c>
      <c r="C11" s="98" t="s">
        <v>118</v>
      </c>
      <c r="D11" s="89" t="s">
        <v>190</v>
      </c>
      <c r="E11" s="74">
        <v>42623.860834542102</v>
      </c>
      <c r="F11" s="74">
        <v>41819.937751221769</v>
      </c>
      <c r="G11" s="74">
        <v>39782.472005673233</v>
      </c>
      <c r="H11" s="74">
        <v>42023.104513689395</v>
      </c>
      <c r="I11" s="74">
        <v>39485.99319552556</v>
      </c>
      <c r="J11" s="74">
        <v>37293.94229899429</v>
      </c>
      <c r="K11" s="74">
        <v>38750.913833312516</v>
      </c>
      <c r="L11" s="74">
        <v>39270.369158547168</v>
      </c>
      <c r="M11" s="90" t="s">
        <v>194</v>
      </c>
      <c r="N11" s="94">
        <v>4.4999999999999998E-2</v>
      </c>
      <c r="O11" s="92">
        <v>0.15</v>
      </c>
      <c r="P11" s="76">
        <v>7.0499999999999993E-2</v>
      </c>
      <c r="Q11" s="90" t="s">
        <v>194</v>
      </c>
      <c r="S11" s="112" t="s">
        <v>92</v>
      </c>
      <c r="T11" s="114">
        <f>H95</f>
        <v>80.285125081202011</v>
      </c>
      <c r="U11" s="47">
        <f t="shared" si="0"/>
        <v>6</v>
      </c>
    </row>
    <row r="12" spans="1:21" ht="15.75" thickBot="1">
      <c r="A12" s="76">
        <v>8</v>
      </c>
      <c r="B12" s="87" t="s">
        <v>189</v>
      </c>
      <c r="C12" s="98" t="s">
        <v>118</v>
      </c>
      <c r="D12" s="93" t="s">
        <v>118</v>
      </c>
      <c r="E12" s="74">
        <v>41730.940203592509</v>
      </c>
      <c r="F12" s="74">
        <v>40972.885655060192</v>
      </c>
      <c r="G12" s="74">
        <v>39092.661065056382</v>
      </c>
      <c r="H12" s="74">
        <v>41188.215311114487</v>
      </c>
      <c r="I12" s="74">
        <v>38801.04297711025</v>
      </c>
      <c r="J12" s="74">
        <v>36844.15144951579</v>
      </c>
      <c r="K12" s="74">
        <v>38127.699614943172</v>
      </c>
      <c r="L12" s="74">
        <v>38745.125087908949</v>
      </c>
      <c r="M12" s="90" t="s">
        <v>195</v>
      </c>
      <c r="N12" s="94">
        <v>7.4999999999999997E-2</v>
      </c>
      <c r="O12" s="95"/>
      <c r="P12" s="76">
        <v>7.0499999999999993E-2</v>
      </c>
      <c r="Q12" s="90" t="s">
        <v>195</v>
      </c>
      <c r="S12" s="112" t="s">
        <v>93</v>
      </c>
      <c r="T12" s="114">
        <f>F95</f>
        <v>80.704224309428511</v>
      </c>
      <c r="U12" s="47">
        <f t="shared" si="0"/>
        <v>8</v>
      </c>
    </row>
    <row r="13" spans="1:21" ht="15.75" thickBot="1">
      <c r="A13" s="76">
        <v>9</v>
      </c>
      <c r="B13" s="87" t="s">
        <v>189</v>
      </c>
      <c r="C13" s="98" t="s">
        <v>118</v>
      </c>
      <c r="D13" s="96" t="s">
        <v>189</v>
      </c>
      <c r="E13" s="74">
        <v>41061.41875761102</v>
      </c>
      <c r="F13" s="74">
        <v>40340.479335096774</v>
      </c>
      <c r="G13" s="74">
        <v>38614.172454344305</v>
      </c>
      <c r="H13" s="74">
        <v>40563.774023164362</v>
      </c>
      <c r="I13" s="74">
        <v>38317.348615159986</v>
      </c>
      <c r="J13" s="74">
        <v>36489.062693181964</v>
      </c>
      <c r="K13" s="74">
        <v>37774.668691757186</v>
      </c>
      <c r="L13" s="74">
        <v>38319.456915424475</v>
      </c>
      <c r="M13" s="90" t="s">
        <v>196</v>
      </c>
      <c r="N13" s="94">
        <v>0.03</v>
      </c>
      <c r="O13" s="97"/>
      <c r="P13" s="76">
        <v>7.0499999999999993E-2</v>
      </c>
      <c r="Q13" s="90" t="s">
        <v>197</v>
      </c>
      <c r="S13" s="112" t="s">
        <v>94</v>
      </c>
      <c r="T13" s="114">
        <f>G95</f>
        <v>79.731875298026253</v>
      </c>
      <c r="U13" s="47">
        <f t="shared" si="0"/>
        <v>4</v>
      </c>
    </row>
    <row r="14" spans="1:21" ht="26.25" thickBot="1">
      <c r="A14" s="76">
        <v>10</v>
      </c>
      <c r="B14" s="87" t="s">
        <v>189</v>
      </c>
      <c r="C14" s="99" t="s">
        <v>190</v>
      </c>
      <c r="D14" s="89" t="s">
        <v>190</v>
      </c>
      <c r="E14" s="74">
        <v>33720.843272222097</v>
      </c>
      <c r="F14" s="74">
        <v>32885.800251863031</v>
      </c>
      <c r="G14" s="74">
        <v>31242.428909459097</v>
      </c>
      <c r="H14" s="74">
        <v>33244.668949010425</v>
      </c>
      <c r="I14" s="74">
        <v>30957.568630794027</v>
      </c>
      <c r="J14" s="74">
        <v>29161.267198428901</v>
      </c>
      <c r="K14" s="74">
        <v>30312.886082204266</v>
      </c>
      <c r="L14" s="74">
        <v>30926.185060988275</v>
      </c>
      <c r="M14" s="90" t="s">
        <v>198</v>
      </c>
      <c r="N14" s="94">
        <v>3.15E-2</v>
      </c>
      <c r="O14" s="92">
        <v>0.105</v>
      </c>
      <c r="P14" s="76">
        <v>9.7000000000000003E-2</v>
      </c>
      <c r="Q14" s="90" t="s">
        <v>198</v>
      </c>
      <c r="S14" s="112" t="s">
        <v>113</v>
      </c>
      <c r="T14" s="114">
        <f>E95</f>
        <v>80.475690280403185</v>
      </c>
      <c r="U14" s="47">
        <f t="shared" si="0"/>
        <v>7</v>
      </c>
    </row>
    <row r="15" spans="1:21" ht="15.75" thickBot="1">
      <c r="A15" s="76">
        <v>11</v>
      </c>
      <c r="B15" s="87" t="s">
        <v>189</v>
      </c>
      <c r="C15" s="99" t="s">
        <v>190</v>
      </c>
      <c r="D15" s="93" t="s">
        <v>118</v>
      </c>
      <c r="E15" s="74">
        <v>32990.648886603572</v>
      </c>
      <c r="F15" s="74">
        <v>32233.247320326187</v>
      </c>
      <c r="G15" s="74">
        <v>30718.829830851391</v>
      </c>
      <c r="H15" s="74">
        <v>32570.456597019987</v>
      </c>
      <c r="I15" s="74">
        <v>30450.218955356489</v>
      </c>
      <c r="J15" s="74">
        <v>28836.074148810883</v>
      </c>
      <c r="K15" s="74">
        <v>29867.066081308101</v>
      </c>
      <c r="L15" s="74">
        <v>30502.80100104932</v>
      </c>
      <c r="M15" s="90" t="s">
        <v>199</v>
      </c>
      <c r="N15" s="94">
        <v>5.2499999999999998E-2</v>
      </c>
      <c r="O15" s="95"/>
      <c r="P15" s="76">
        <v>9.7000000000000003E-2</v>
      </c>
      <c r="Q15" s="90" t="s">
        <v>199</v>
      </c>
    </row>
    <row r="16" spans="1:21" ht="15.75" thickBot="1">
      <c r="A16" s="76">
        <v>12</v>
      </c>
      <c r="B16" s="87" t="s">
        <v>189</v>
      </c>
      <c r="C16" s="99" t="s">
        <v>190</v>
      </c>
      <c r="D16" s="96" t="s">
        <v>189</v>
      </c>
      <c r="E16" s="74">
        <v>32430.002135484639</v>
      </c>
      <c r="F16" s="74">
        <v>31720.586033436452</v>
      </c>
      <c r="G16" s="74">
        <v>30363.984067310554</v>
      </c>
      <c r="H16" s="74">
        <v>32061.023597659761</v>
      </c>
      <c r="I16" s="74">
        <v>30089.16349262563</v>
      </c>
      <c r="J16" s="74">
        <v>28584.985949537393</v>
      </c>
      <c r="K16" s="74">
        <v>29583.455524946166</v>
      </c>
      <c r="L16" s="74">
        <v>30172.612258378384</v>
      </c>
      <c r="M16" s="90" t="s">
        <v>200</v>
      </c>
      <c r="N16" s="100">
        <v>2.1000000000000001E-2</v>
      </c>
      <c r="O16" s="97"/>
      <c r="P16" s="76">
        <v>9.7000000000000003E-2</v>
      </c>
      <c r="Q16" s="90" t="s">
        <v>200</v>
      </c>
    </row>
    <row r="17" spans="1:17" ht="16.5" thickTop="1" thickBot="1">
      <c r="A17" s="76">
        <v>13</v>
      </c>
      <c r="B17" s="101" t="s">
        <v>118</v>
      </c>
      <c r="C17" s="102" t="s">
        <v>189</v>
      </c>
      <c r="D17" s="89" t="s">
        <v>190</v>
      </c>
      <c r="E17" s="74">
        <v>57886.675624371434</v>
      </c>
      <c r="F17" s="74">
        <v>57229.371560606785</v>
      </c>
      <c r="G17" s="74">
        <v>55544.390270256234</v>
      </c>
      <c r="H17" s="74">
        <v>56979.050531536603</v>
      </c>
      <c r="I17" s="74">
        <v>55331.09791158096</v>
      </c>
      <c r="J17" s="74">
        <v>52910.194210243411</v>
      </c>
      <c r="K17" s="74">
        <v>54489.15216420561</v>
      </c>
      <c r="L17" s="74">
        <v>54045.147007022184</v>
      </c>
      <c r="M17" s="90" t="s">
        <v>201</v>
      </c>
      <c r="N17" s="91">
        <v>2.4750000000000001E-2</v>
      </c>
      <c r="O17" s="92">
        <v>8.2500000000000004E-2</v>
      </c>
      <c r="P17" s="76">
        <v>4.3999999999999997E-2</v>
      </c>
      <c r="Q17" s="90" t="s">
        <v>201</v>
      </c>
    </row>
    <row r="18" spans="1:17" ht="16.5" thickTop="1" thickBot="1">
      <c r="A18" s="76">
        <v>14</v>
      </c>
      <c r="B18" s="101" t="s">
        <v>118</v>
      </c>
      <c r="C18" s="102" t="s">
        <v>189</v>
      </c>
      <c r="D18" s="93" t="s">
        <v>118</v>
      </c>
      <c r="E18" s="74">
        <v>56787.225640778364</v>
      </c>
      <c r="F18" s="74">
        <v>56153.384255613884</v>
      </c>
      <c r="G18" s="74">
        <v>54627.685608504427</v>
      </c>
      <c r="H18" s="74">
        <v>55934.275096561825</v>
      </c>
      <c r="I18" s="74">
        <v>54416.474077567531</v>
      </c>
      <c r="J18" s="74">
        <v>52260.614425328407</v>
      </c>
      <c r="K18" s="74">
        <v>53626.035266231644</v>
      </c>
      <c r="L18" s="74">
        <v>53373.615507940893</v>
      </c>
      <c r="M18" s="90" t="s">
        <v>202</v>
      </c>
      <c r="N18" s="94">
        <v>4.1250000000000002E-2</v>
      </c>
      <c r="O18" s="95"/>
      <c r="P18" s="76">
        <v>4.3999999999999997E-2</v>
      </c>
      <c r="Q18" s="90" t="s">
        <v>202</v>
      </c>
    </row>
    <row r="19" spans="1:17" ht="16.5" thickTop="1" thickBot="1">
      <c r="A19" s="76">
        <v>15</v>
      </c>
      <c r="B19" s="101" t="s">
        <v>118</v>
      </c>
      <c r="C19" s="102" t="s">
        <v>189</v>
      </c>
      <c r="D19" s="96" t="s">
        <v>189</v>
      </c>
      <c r="E19" s="74">
        <v>55898.302019517512</v>
      </c>
      <c r="F19" s="74">
        <v>55284.896547483666</v>
      </c>
      <c r="G19" s="74">
        <v>53937.48796427295</v>
      </c>
      <c r="H19" s="74">
        <v>55102.41018384468</v>
      </c>
      <c r="I19" s="74">
        <v>53713.448476147234</v>
      </c>
      <c r="J19" s="74">
        <v>51735.714563584021</v>
      </c>
      <c r="K19" s="74">
        <v>52974.638221579284</v>
      </c>
      <c r="L19" s="74">
        <v>52815.691755897358</v>
      </c>
      <c r="M19" s="90" t="s">
        <v>203</v>
      </c>
      <c r="N19" s="94">
        <v>1.6500000000000001E-2</v>
      </c>
      <c r="O19" s="97"/>
      <c r="P19" s="76">
        <v>4.3999999999999997E-2</v>
      </c>
      <c r="Q19" s="90" t="s">
        <v>203</v>
      </c>
    </row>
    <row r="20" spans="1:17" ht="15.75" thickBot="1">
      <c r="A20" s="76">
        <v>16</v>
      </c>
      <c r="B20" s="101" t="s">
        <v>118</v>
      </c>
      <c r="C20" s="98" t="s">
        <v>118</v>
      </c>
      <c r="D20" s="103" t="s">
        <v>190</v>
      </c>
      <c r="E20" s="74">
        <v>43472.812177717366</v>
      </c>
      <c r="F20" s="74">
        <v>42710.146193851688</v>
      </c>
      <c r="G20" s="74">
        <v>41094.190145728564</v>
      </c>
      <c r="H20" s="74">
        <v>42800.440028098696</v>
      </c>
      <c r="I20" s="74">
        <v>40852.353511078574</v>
      </c>
      <c r="J20" s="74">
        <v>38711.237940790015</v>
      </c>
      <c r="K20" s="74">
        <v>40180.116997809273</v>
      </c>
      <c r="L20" s="74">
        <v>40170.264740593637</v>
      </c>
      <c r="M20" s="90" t="s">
        <v>204</v>
      </c>
      <c r="N20" s="100">
        <v>8.2500000000000004E-2</v>
      </c>
      <c r="O20" s="92">
        <v>0.27500000000000002</v>
      </c>
      <c r="P20" s="76">
        <v>7.0499999999999993E-2</v>
      </c>
      <c r="Q20" s="90" t="s">
        <v>204</v>
      </c>
    </row>
    <row r="21" spans="1:17" ht="15.75" thickBot="1">
      <c r="A21" s="76">
        <v>17</v>
      </c>
      <c r="B21" s="101" t="s">
        <v>118</v>
      </c>
      <c r="C21" s="98" t="s">
        <v>118</v>
      </c>
      <c r="D21" s="104" t="s">
        <v>118</v>
      </c>
      <c r="E21" s="74">
        <v>42542.565921868038</v>
      </c>
      <c r="F21" s="74">
        <v>41831.297269839604</v>
      </c>
      <c r="G21" s="74">
        <v>40378.882860539343</v>
      </c>
      <c r="H21" s="74">
        <v>41938.066818543448</v>
      </c>
      <c r="I21" s="74">
        <v>40136.836731577539</v>
      </c>
      <c r="J21" s="74">
        <v>38272.567169037451</v>
      </c>
      <c r="K21" s="74">
        <v>39531.006251784311</v>
      </c>
      <c r="L21" s="74">
        <v>39634.911048465576</v>
      </c>
      <c r="M21" s="90" t="s">
        <v>205</v>
      </c>
      <c r="N21" s="105">
        <v>0.13750000000000001</v>
      </c>
      <c r="O21" s="95"/>
      <c r="P21" s="76">
        <v>7.0499999999999993E-2</v>
      </c>
      <c r="Q21" s="90" t="s">
        <v>205</v>
      </c>
    </row>
    <row r="22" spans="1:17" ht="15.75" thickBot="1">
      <c r="A22" s="76">
        <v>18</v>
      </c>
      <c r="B22" s="101" t="s">
        <v>118</v>
      </c>
      <c r="C22" s="98" t="s">
        <v>118</v>
      </c>
      <c r="D22" s="106" t="s">
        <v>138</v>
      </c>
      <c r="E22" s="74">
        <v>41867.022659211019</v>
      </c>
      <c r="F22" s="74">
        <v>41191.797213915263</v>
      </c>
      <c r="G22" s="74">
        <v>39885.92555803516</v>
      </c>
      <c r="H22" s="74">
        <v>41292.62518211118</v>
      </c>
      <c r="I22" s="74">
        <v>39644.643278435506</v>
      </c>
      <c r="J22" s="74">
        <v>37918.938787956744</v>
      </c>
      <c r="K22" s="74">
        <v>39068.897715670471</v>
      </c>
      <c r="L22" s="74">
        <v>39213.528464265735</v>
      </c>
      <c r="M22" s="90" t="s">
        <v>206</v>
      </c>
      <c r="N22" s="107">
        <v>5.5000000000000007E-2</v>
      </c>
      <c r="O22" s="97"/>
      <c r="P22" s="76">
        <v>7.0499999999999993E-2</v>
      </c>
      <c r="Q22" s="90" t="s">
        <v>206</v>
      </c>
    </row>
    <row r="23" spans="1:17" ht="15.75" thickBot="1">
      <c r="A23" s="76">
        <v>19</v>
      </c>
      <c r="B23" s="101" t="s">
        <v>118</v>
      </c>
      <c r="C23" s="99" t="s">
        <v>190</v>
      </c>
      <c r="D23" s="89" t="s">
        <v>190</v>
      </c>
      <c r="E23" s="74">
        <v>34448.361871376081</v>
      </c>
      <c r="F23" s="74">
        <v>33666.654044043935</v>
      </c>
      <c r="G23" s="74">
        <v>32318.416532430401</v>
      </c>
      <c r="H23" s="74">
        <v>33913.49366110978</v>
      </c>
      <c r="I23" s="74">
        <v>32065.151506498216</v>
      </c>
      <c r="J23" s="74">
        <v>30253.125597587412</v>
      </c>
      <c r="K23" s="74">
        <v>31439.229245700397</v>
      </c>
      <c r="L23" s="74">
        <v>31634.67773939871</v>
      </c>
      <c r="M23" s="90" t="s">
        <v>207</v>
      </c>
      <c r="N23" s="94">
        <v>5.7749999999999996E-2</v>
      </c>
      <c r="O23" s="92">
        <v>0.1925</v>
      </c>
      <c r="P23" s="76">
        <v>9.7000000000000003E-2</v>
      </c>
      <c r="Q23" s="90" t="s">
        <v>207</v>
      </c>
    </row>
    <row r="24" spans="1:17" ht="15.75" thickBot="1">
      <c r="A24" s="76">
        <v>20</v>
      </c>
      <c r="B24" s="101" t="s">
        <v>118</v>
      </c>
      <c r="C24" s="99" t="s">
        <v>190</v>
      </c>
      <c r="D24" s="93" t="s">
        <v>118</v>
      </c>
      <c r="E24" s="74">
        <v>33688.716083986787</v>
      </c>
      <c r="F24" s="74">
        <v>32968.726396298065</v>
      </c>
      <c r="G24" s="74">
        <v>31759.437675441404</v>
      </c>
      <c r="H24" s="74">
        <v>33214.809839510839</v>
      </c>
      <c r="I24" s="74">
        <v>31522.184495064823</v>
      </c>
      <c r="J24" s="74">
        <v>29924.037917138041</v>
      </c>
      <c r="K24" s="74">
        <v>30948.45539245737</v>
      </c>
      <c r="L24" s="74">
        <v>31210.781432059328</v>
      </c>
      <c r="M24" s="90" t="s">
        <v>208</v>
      </c>
      <c r="N24" s="94">
        <v>9.6250000000000002E-2</v>
      </c>
      <c r="O24" s="95"/>
      <c r="P24" s="76">
        <v>9.7000000000000003E-2</v>
      </c>
      <c r="Q24" s="90" t="s">
        <v>208</v>
      </c>
    </row>
    <row r="25" spans="1:17" ht="15.75" thickBot="1">
      <c r="A25" s="76">
        <v>21</v>
      </c>
      <c r="B25" s="101" t="s">
        <v>118</v>
      </c>
      <c r="C25" s="99" t="s">
        <v>190</v>
      </c>
      <c r="D25" s="96" t="s">
        <v>189</v>
      </c>
      <c r="E25" s="74">
        <v>33126.27863730344</v>
      </c>
      <c r="F25" s="74">
        <v>32453.674787908665</v>
      </c>
      <c r="G25" s="74">
        <v>31374.77846070884</v>
      </c>
      <c r="H25" s="74">
        <v>32678.965266799089</v>
      </c>
      <c r="I25" s="74">
        <v>31140.098797036815</v>
      </c>
      <c r="J25" s="74">
        <v>29683.23189242218</v>
      </c>
      <c r="K25" s="74">
        <v>30652.374974252551</v>
      </c>
      <c r="L25" s="74">
        <v>30879.760757627599</v>
      </c>
      <c r="M25" s="90" t="s">
        <v>209</v>
      </c>
      <c r="N25" s="108">
        <v>3.8500000000000006E-2</v>
      </c>
      <c r="O25" s="97"/>
      <c r="P25" s="76">
        <v>9.7000000000000003E-2</v>
      </c>
      <c r="Q25" s="90" t="s">
        <v>209</v>
      </c>
    </row>
    <row r="26" spans="1:17" ht="15.75" thickBot="1">
      <c r="A26" s="76">
        <v>22</v>
      </c>
      <c r="B26" s="109" t="s">
        <v>190</v>
      </c>
      <c r="C26" s="88" t="s">
        <v>189</v>
      </c>
      <c r="D26" s="89" t="s">
        <v>190</v>
      </c>
      <c r="E26" s="74">
        <v>58991.127782249489</v>
      </c>
      <c r="F26" s="74">
        <v>58332.4948645724</v>
      </c>
      <c r="G26" s="74">
        <v>57531.47679072828</v>
      </c>
      <c r="H26" s="74">
        <v>57959.711229844725</v>
      </c>
      <c r="I26" s="74">
        <v>57414.826383689826</v>
      </c>
      <c r="J26" s="74">
        <v>55283.442274599634</v>
      </c>
      <c r="K26" s="74">
        <v>56428.350844935194</v>
      </c>
      <c r="L26" s="74">
        <v>55416.250664237836</v>
      </c>
      <c r="M26" s="90" t="s">
        <v>210</v>
      </c>
      <c r="N26" s="107">
        <v>6.7499999999999999E-3</v>
      </c>
      <c r="O26" s="92">
        <v>2.2499999999999999E-2</v>
      </c>
      <c r="P26" s="76">
        <v>4.3999999999999997E-2</v>
      </c>
      <c r="Q26" s="90" t="s">
        <v>210</v>
      </c>
    </row>
    <row r="27" spans="1:17" ht="15.75" thickBot="1">
      <c r="A27" s="76">
        <v>23</v>
      </c>
      <c r="B27" s="109" t="s">
        <v>190</v>
      </c>
      <c r="C27" s="88" t="s">
        <v>189</v>
      </c>
      <c r="D27" s="93" t="s">
        <v>118</v>
      </c>
      <c r="E27" s="74">
        <v>57866.714055941469</v>
      </c>
      <c r="F27" s="74">
        <v>57241.854125294216</v>
      </c>
      <c r="G27" s="74">
        <v>56612.496742448813</v>
      </c>
      <c r="H27" s="74">
        <v>56913.92610631873</v>
      </c>
      <c r="I27" s="74">
        <v>56496.45546409388</v>
      </c>
      <c r="J27" s="74">
        <v>54641.890907197696</v>
      </c>
      <c r="K27" s="74">
        <v>55573.648302151763</v>
      </c>
      <c r="L27" s="74">
        <v>54747.262829636333</v>
      </c>
      <c r="M27" s="90" t="s">
        <v>211</v>
      </c>
      <c r="N27" s="94">
        <v>1.125E-2</v>
      </c>
      <c r="O27" s="95"/>
      <c r="P27" s="76">
        <v>4.3999999999999997E-2</v>
      </c>
      <c r="Q27" s="90" t="s">
        <v>211</v>
      </c>
    </row>
    <row r="28" spans="1:17" ht="15.75" thickBot="1">
      <c r="A28" s="76">
        <v>24</v>
      </c>
      <c r="B28" s="109" t="s">
        <v>190</v>
      </c>
      <c r="C28" s="88" t="s">
        <v>189</v>
      </c>
      <c r="D28" s="96" t="s">
        <v>189</v>
      </c>
      <c r="E28" s="74">
        <v>56999.14327426524</v>
      </c>
      <c r="F28" s="74">
        <v>56393.134074520713</v>
      </c>
      <c r="G28" s="74">
        <v>55928.246857233338</v>
      </c>
      <c r="H28" s="74">
        <v>56097.512675400845</v>
      </c>
      <c r="I28" s="74">
        <v>55798.106132118693</v>
      </c>
      <c r="J28" s="74">
        <v>54115.263203428578</v>
      </c>
      <c r="K28" s="74">
        <v>54918.270375748703</v>
      </c>
      <c r="L28" s="74">
        <v>54184.699537674067</v>
      </c>
      <c r="M28" s="90" t="s">
        <v>212</v>
      </c>
      <c r="N28" s="94">
        <v>4.4999999999999997E-3</v>
      </c>
      <c r="O28" s="97"/>
      <c r="P28" s="76">
        <v>4.3999999999999997E-2</v>
      </c>
      <c r="Q28" s="90" t="s">
        <v>212</v>
      </c>
    </row>
    <row r="29" spans="1:17" ht="15.75" thickBot="1">
      <c r="A29" s="76">
        <v>25</v>
      </c>
      <c r="B29" s="109" t="s">
        <v>190</v>
      </c>
      <c r="C29" s="98" t="s">
        <v>118</v>
      </c>
      <c r="D29" s="89" t="s">
        <v>190</v>
      </c>
      <c r="E29" s="74">
        <v>44260.724730632166</v>
      </c>
      <c r="F29" s="74">
        <v>43496.70768461196</v>
      </c>
      <c r="G29" s="74">
        <v>42402.196491283656</v>
      </c>
      <c r="H29" s="74">
        <v>43504.933688755715</v>
      </c>
      <c r="I29" s="74">
        <v>42195.088973146223</v>
      </c>
      <c r="J29" s="74">
        <v>40276.418014119903</v>
      </c>
      <c r="K29" s="74">
        <v>41399.452773800833</v>
      </c>
      <c r="L29" s="74">
        <v>41096.820815530933</v>
      </c>
      <c r="M29" s="90" t="s">
        <v>213</v>
      </c>
      <c r="N29" s="94">
        <v>2.2499999999999999E-2</v>
      </c>
      <c r="O29" s="92">
        <v>7.4999999999999997E-2</v>
      </c>
      <c r="P29" s="76">
        <v>7.0499999999999993E-2</v>
      </c>
      <c r="Q29" s="90" t="s">
        <v>213</v>
      </c>
    </row>
    <row r="30" spans="1:17" ht="15.75" thickBot="1">
      <c r="A30" s="76">
        <v>26</v>
      </c>
      <c r="B30" s="109" t="s">
        <v>190</v>
      </c>
      <c r="C30" s="98" t="s">
        <v>118</v>
      </c>
      <c r="D30" s="93" t="s">
        <v>118</v>
      </c>
      <c r="E30" s="74">
        <v>43365.040041069878</v>
      </c>
      <c r="F30" s="74">
        <v>42664.426608226626</v>
      </c>
      <c r="G30" s="74">
        <v>41715.006475578892</v>
      </c>
      <c r="H30" s="74">
        <v>42662.865732331986</v>
      </c>
      <c r="I30" s="74">
        <v>41508.883924955597</v>
      </c>
      <c r="J30" s="74">
        <v>39828.424039058285</v>
      </c>
      <c r="K30" s="74">
        <v>40771.737918796192</v>
      </c>
      <c r="L30" s="74">
        <v>40569.172506648385</v>
      </c>
      <c r="M30" s="90" t="s">
        <v>214</v>
      </c>
      <c r="N30" s="94">
        <v>3.7499999999999999E-2</v>
      </c>
      <c r="O30" s="95"/>
      <c r="P30" s="76">
        <v>7.0499999999999993E-2</v>
      </c>
      <c r="Q30" s="90" t="s">
        <v>214</v>
      </c>
    </row>
    <row r="31" spans="1:17" ht="15.75" thickBot="1">
      <c r="A31" s="76">
        <v>27</v>
      </c>
      <c r="B31" s="109" t="s">
        <v>190</v>
      </c>
      <c r="C31" s="98" t="s">
        <v>118</v>
      </c>
      <c r="D31" s="96" t="s">
        <v>189</v>
      </c>
      <c r="E31" s="74">
        <v>42669.192829001426</v>
      </c>
      <c r="F31" s="74">
        <v>42001.037764104069</v>
      </c>
      <c r="G31" s="74">
        <v>41208.802159404942</v>
      </c>
      <c r="H31" s="74">
        <v>42011.067945011171</v>
      </c>
      <c r="I31" s="74">
        <v>41007.894926195455</v>
      </c>
      <c r="J31" s="74">
        <v>39477.426616084573</v>
      </c>
      <c r="K31" s="74">
        <v>40309.60980726366</v>
      </c>
      <c r="L31" s="74">
        <v>40140.107340134004</v>
      </c>
      <c r="M31" s="90" t="s">
        <v>215</v>
      </c>
      <c r="N31" s="94">
        <v>1.4999999999999999E-2</v>
      </c>
      <c r="O31" s="97"/>
      <c r="P31" s="76">
        <v>7.0499999999999993E-2</v>
      </c>
      <c r="Q31" s="90" t="s">
        <v>215</v>
      </c>
    </row>
    <row r="32" spans="1:17" ht="15.75" thickBot="1">
      <c r="A32" s="76">
        <v>28</v>
      </c>
      <c r="B32" s="109" t="s">
        <v>190</v>
      </c>
      <c r="C32" s="99" t="s">
        <v>190</v>
      </c>
      <c r="D32" s="89" t="s">
        <v>190</v>
      </c>
      <c r="E32" s="74">
        <v>35078.185266494467</v>
      </c>
      <c r="F32" s="74">
        <v>34313.439659703923</v>
      </c>
      <c r="G32" s="74">
        <v>33305.042125795473</v>
      </c>
      <c r="H32" s="74">
        <v>34480.343952019204</v>
      </c>
      <c r="I32" s="74">
        <v>33065.185195428516</v>
      </c>
      <c r="J32" s="74">
        <v>31436.395225736185</v>
      </c>
      <c r="K32" s="74">
        <v>32421.496642002705</v>
      </c>
      <c r="L32" s="74">
        <v>32362.458600272468</v>
      </c>
      <c r="M32" s="90" t="s">
        <v>216</v>
      </c>
      <c r="N32" s="94">
        <v>1.575E-2</v>
      </c>
      <c r="O32" s="92">
        <v>5.2499999999999998E-2</v>
      </c>
      <c r="P32" s="76">
        <v>9.7000000000000003E-2</v>
      </c>
      <c r="Q32" s="90" t="s">
        <v>216</v>
      </c>
    </row>
    <row r="33" spans="1:27" ht="15.75" thickBot="1">
      <c r="A33" s="76">
        <v>29</v>
      </c>
      <c r="B33" s="109" t="s">
        <v>190</v>
      </c>
      <c r="C33" s="99" t="s">
        <v>190</v>
      </c>
      <c r="D33" s="93" t="s">
        <v>118</v>
      </c>
      <c r="E33" s="74">
        <v>34365.782263311834</v>
      </c>
      <c r="F33" s="74">
        <v>33636.421781276702</v>
      </c>
      <c r="G33" s="74">
        <v>32776.355278662151</v>
      </c>
      <c r="H33" s="74">
        <v>33798.46990408015</v>
      </c>
      <c r="I33" s="74">
        <v>32550.573706270137</v>
      </c>
      <c r="J33" s="74">
        <v>31115.218428590615</v>
      </c>
      <c r="K33" s="74">
        <v>31930.833772353966</v>
      </c>
      <c r="L33" s="74">
        <v>31939.092506602701</v>
      </c>
      <c r="M33" s="90" t="s">
        <v>217</v>
      </c>
      <c r="N33" s="94">
        <v>2.6249999999999999E-2</v>
      </c>
      <c r="O33" s="95"/>
      <c r="P33" s="76">
        <v>9.7000000000000003E-2</v>
      </c>
      <c r="Q33" s="90" t="s">
        <v>217</v>
      </c>
    </row>
    <row r="34" spans="1:27" ht="15.75" thickBot="1">
      <c r="A34" s="76">
        <v>30</v>
      </c>
      <c r="B34" s="109" t="s">
        <v>190</v>
      </c>
      <c r="C34" s="99" t="s">
        <v>190</v>
      </c>
      <c r="D34" s="96" t="s">
        <v>189</v>
      </c>
      <c r="E34" s="74">
        <v>33792.162447983981</v>
      </c>
      <c r="F34" s="74">
        <v>33134.553710899949</v>
      </c>
      <c r="G34" s="74">
        <v>32395.029861900552</v>
      </c>
      <c r="H34" s="74">
        <v>33278.781910868704</v>
      </c>
      <c r="I34" s="74">
        <v>32169.583973407473</v>
      </c>
      <c r="J34" s="74">
        <v>30865.396397823399</v>
      </c>
      <c r="K34" s="74">
        <v>31589.696193612013</v>
      </c>
      <c r="L34" s="74">
        <v>31607.590322762346</v>
      </c>
      <c r="M34" s="90" t="s">
        <v>218</v>
      </c>
      <c r="N34" s="108">
        <v>1.0500000000000001E-2</v>
      </c>
      <c r="O34" s="110"/>
      <c r="P34" s="76">
        <v>9.7000000000000003E-2</v>
      </c>
      <c r="Q34" s="90" t="s">
        <v>218</v>
      </c>
    </row>
    <row r="35" spans="1:27" ht="15.75" thickBot="1">
      <c r="E35" s="74"/>
      <c r="F35" s="74"/>
      <c r="G35" s="74"/>
      <c r="H35" s="74"/>
      <c r="I35" s="74"/>
      <c r="J35" s="74"/>
      <c r="K35" s="74"/>
      <c r="L35" s="74"/>
    </row>
    <row r="36" spans="1:27" ht="15.75" thickTop="1">
      <c r="B36" s="185" t="s">
        <v>185</v>
      </c>
      <c r="C36" s="185" t="s">
        <v>186</v>
      </c>
      <c r="D36" s="185" t="s">
        <v>187</v>
      </c>
    </row>
    <row r="37" spans="1:27" ht="15.75" thickBot="1">
      <c r="B37" s="186"/>
      <c r="C37" s="186"/>
      <c r="D37" s="186"/>
    </row>
    <row r="38" spans="1:27" ht="15.75" thickBot="1">
      <c r="B38" s="87" t="s">
        <v>189</v>
      </c>
      <c r="C38" s="88" t="s">
        <v>189</v>
      </c>
      <c r="D38" s="89" t="s">
        <v>190</v>
      </c>
      <c r="E38" s="113">
        <f>NPV($P8,'22'!$B$42:$AY$42)</f>
        <v>814482.34954926115</v>
      </c>
      <c r="F38" s="113">
        <f>NPV($P8,'22'!$B$43:$AY$43)</f>
        <v>796460.28189133795</v>
      </c>
      <c r="G38" s="113">
        <f>NPV($P8,'22'!$B$44:$AY$44)</f>
        <v>767601.27264527569</v>
      </c>
      <c r="H38" s="113">
        <f>NPV($P8,'22'!$B$41:$AY$41)</f>
        <v>802793.92246594338</v>
      </c>
      <c r="I38" s="113">
        <f>NPV($P8,'22'!$B$40:$AY$40)</f>
        <v>767962.7210560129</v>
      </c>
      <c r="J38" s="113">
        <f>NPV($P8,'22'!$B$37:$AY$37)</f>
        <v>720887.97108446434</v>
      </c>
      <c r="K38" s="113">
        <f>NPV($P8,'22'!$B$38:$AY$38)</f>
        <v>754012.42878204223</v>
      </c>
      <c r="L38" s="113">
        <f>NPV($P8,'22'!$B$39:$AY$39)</f>
        <v>755204.61040346976</v>
      </c>
    </row>
    <row r="39" spans="1:27" ht="15.75" thickBot="1">
      <c r="B39" s="87" t="s">
        <v>189</v>
      </c>
      <c r="C39" s="88" t="s">
        <v>189</v>
      </c>
      <c r="D39" s="93" t="s">
        <v>118</v>
      </c>
      <c r="E39" s="113">
        <f>NPV($P9,'22'!$B$42:$AY$42)</f>
        <v>814482.34954926115</v>
      </c>
      <c r="F39" s="113">
        <f>NPV($P9,'22'!$B$43:$AY$43)</f>
        <v>796460.28189133795</v>
      </c>
      <c r="G39" s="113">
        <f>NPV($P9,'22'!$B$44:$AY$44)</f>
        <v>767601.27264527569</v>
      </c>
      <c r="H39" s="113">
        <f>NPV($P9,'22'!$B$41:$AY$41)</f>
        <v>802793.92246594338</v>
      </c>
      <c r="I39" s="113">
        <f>NPV($P9,'22'!$B$40:$AY$40)</f>
        <v>767962.7210560129</v>
      </c>
      <c r="J39" s="113">
        <f>NPV($P9,'22'!$B$37:$AY$37)</f>
        <v>720887.97108446434</v>
      </c>
      <c r="K39" s="113">
        <f>NPV($P9,'22'!$B$38:$AY$38)</f>
        <v>754012.42878204223</v>
      </c>
      <c r="L39" s="113">
        <f>NPV($P9,'22'!$B$39:$AY$39)</f>
        <v>755204.61040346976</v>
      </c>
    </row>
    <row r="40" spans="1:27" ht="15.75" thickBot="1">
      <c r="B40" s="87" t="s">
        <v>189</v>
      </c>
      <c r="C40" s="88" t="s">
        <v>189</v>
      </c>
      <c r="D40" s="96" t="s">
        <v>189</v>
      </c>
      <c r="E40" s="113">
        <f>NPV($P10,'22'!$B$42:$AY$42)</f>
        <v>814482.34954926115</v>
      </c>
      <c r="F40" s="113">
        <f>NPV($P10,'22'!$B$43:$AY$43)</f>
        <v>796460.28189133795</v>
      </c>
      <c r="G40" s="113">
        <f>NPV($P10,'22'!$B$44:$AY$44)</f>
        <v>767601.27264527569</v>
      </c>
      <c r="H40" s="113">
        <f>NPV($P10,'22'!$B$41:$AY$41)</f>
        <v>802793.92246594338</v>
      </c>
      <c r="I40" s="113">
        <f>NPV($P10,'22'!$B$40:$AY$40)</f>
        <v>767962.7210560129</v>
      </c>
      <c r="J40" s="113">
        <f>NPV($P10,'22'!$B$37:$AY$37)</f>
        <v>720887.97108446434</v>
      </c>
      <c r="K40" s="113">
        <f>NPV($P10,'22'!$B$38:$AY$38)</f>
        <v>754012.42878204223</v>
      </c>
      <c r="L40" s="113">
        <f>NPV($P10,'22'!$B$39:$AY$39)</f>
        <v>755204.61040346976</v>
      </c>
    </row>
    <row r="41" spans="1:27" ht="15.75" thickBot="1">
      <c r="B41" s="87" t="s">
        <v>189</v>
      </c>
      <c r="C41" s="98" t="s">
        <v>118</v>
      </c>
      <c r="D41" s="89" t="s">
        <v>190</v>
      </c>
      <c r="E41" s="113">
        <f>NPV($P11,'22'!$B$42:$AY$42)</f>
        <v>536782.74541276332</v>
      </c>
      <c r="F41" s="113">
        <f>NPV($P11,'22'!$B$43:$AY$43)</f>
        <v>525110.72586079303</v>
      </c>
      <c r="G41" s="113">
        <f>NPV($P11,'22'!$B$44:$AY$44)</f>
        <v>511435.13881454378</v>
      </c>
      <c r="H41" s="113">
        <f>NPV($P11,'22'!$B$41:$AY$41)</f>
        <v>530056.93238988274</v>
      </c>
      <c r="I41" s="113">
        <f>NPV($P11,'22'!$B$40:$AY$40)</f>
        <v>510820.7737431103</v>
      </c>
      <c r="J41" s="113">
        <f>NPV($P11,'22'!$B$37:$AY$37)</f>
        <v>483169.72609919583</v>
      </c>
      <c r="K41" s="113">
        <f>NPV($P11,'22'!$B$38:$AY$38)</f>
        <v>501159.00056427729</v>
      </c>
      <c r="L41" s="113">
        <f>NPV($P11,'22'!$B$39:$AY$39)</f>
        <v>501472.8639604483</v>
      </c>
    </row>
    <row r="42" spans="1:27" ht="15.75" thickBot="1">
      <c r="B42" s="87" t="s">
        <v>189</v>
      </c>
      <c r="C42" s="98" t="s">
        <v>118</v>
      </c>
      <c r="D42" s="93" t="s">
        <v>118</v>
      </c>
      <c r="E42" s="113">
        <f>NPV($P12,'22'!$B$42:$AY$42)</f>
        <v>536782.74541276332</v>
      </c>
      <c r="F42" s="113">
        <f>NPV($P12,'22'!$B$43:$AY$43)</f>
        <v>525110.72586079303</v>
      </c>
      <c r="G42" s="113">
        <f>NPV($P12,'22'!$B$44:$AY$44)</f>
        <v>511435.13881454378</v>
      </c>
      <c r="H42" s="113">
        <f>NPV($P12,'22'!$B$41:$AY$41)</f>
        <v>530056.93238988274</v>
      </c>
      <c r="I42" s="113">
        <f>NPV($P12,'22'!$B$40:$AY$40)</f>
        <v>510820.7737431103</v>
      </c>
      <c r="J42" s="113">
        <f>NPV($P12,'22'!$B$37:$AY$37)</f>
        <v>483169.72609919583</v>
      </c>
      <c r="K42" s="113">
        <f>NPV($P12,'22'!$B$38:$AY$38)</f>
        <v>501159.00056427729</v>
      </c>
      <c r="L42" s="113">
        <f>NPV($P12,'22'!$B$39:$AY$39)</f>
        <v>501472.8639604483</v>
      </c>
    </row>
    <row r="43" spans="1:27" ht="15.75" thickBot="1">
      <c r="B43" s="87" t="s">
        <v>189</v>
      </c>
      <c r="C43" s="98" t="s">
        <v>118</v>
      </c>
      <c r="D43" s="96" t="s">
        <v>189</v>
      </c>
      <c r="E43" s="113">
        <f>NPV($P13,'22'!$B$42:$AY$42)</f>
        <v>536782.74541276332</v>
      </c>
      <c r="F43" s="113">
        <f>NPV($P13,'22'!$B$43:$AY$43)</f>
        <v>525110.72586079303</v>
      </c>
      <c r="G43" s="113">
        <f>NPV($P13,'22'!$B$44:$AY$44)</f>
        <v>511435.13881454378</v>
      </c>
      <c r="H43" s="113">
        <f>NPV($P13,'22'!$B$41:$AY$41)</f>
        <v>530056.93238988274</v>
      </c>
      <c r="I43" s="113">
        <f>NPV($P13,'22'!$B$40:$AY$40)</f>
        <v>510820.7737431103</v>
      </c>
      <c r="J43" s="113">
        <f>NPV($P13,'22'!$B$37:$AY$37)</f>
        <v>483169.72609919583</v>
      </c>
      <c r="K43" s="113">
        <f>NPV($P13,'22'!$B$38:$AY$38)</f>
        <v>501159.00056427729</v>
      </c>
      <c r="L43" s="113">
        <f>NPV($P13,'22'!$B$39:$AY$39)</f>
        <v>501472.8639604483</v>
      </c>
    </row>
    <row r="44" spans="1:27" ht="15.75" thickBot="1">
      <c r="B44" s="87" t="s">
        <v>189</v>
      </c>
      <c r="C44" s="99" t="s">
        <v>190</v>
      </c>
      <c r="D44" s="89" t="s">
        <v>190</v>
      </c>
      <c r="E44" s="113">
        <f>NPV($P14,'22'!$B$42:$AY$42)</f>
        <v>388142.51668102015</v>
      </c>
      <c r="F44" s="113">
        <f>NPV($P14,'22'!$B$43:$AY$43)</f>
        <v>380479.63879001699</v>
      </c>
      <c r="G44" s="113">
        <f>NPV($P14,'22'!$B$44:$AY$44)</f>
        <v>373659.35042846901</v>
      </c>
      <c r="H44" s="113">
        <f>NPV($P14,'22'!$B$41:$AY$41)</f>
        <v>384015.87058974814</v>
      </c>
      <c r="I44" s="113">
        <f>NPV($P14,'22'!$B$40:$AY$40)</f>
        <v>372844.1466483993</v>
      </c>
      <c r="J44" s="113">
        <f>NPV($P14,'22'!$B$37:$AY$37)</f>
        <v>355399.9137658822</v>
      </c>
      <c r="K44" s="113">
        <f>NPV($P14,'22'!$B$38:$AY$38)</f>
        <v>365877.66546083317</v>
      </c>
      <c r="L44" s="113">
        <f>NPV($P14,'22'!$B$39:$AY$39)</f>
        <v>365720.06751894794</v>
      </c>
    </row>
    <row r="45" spans="1:27" ht="15.75" thickBot="1">
      <c r="B45" s="87" t="s">
        <v>189</v>
      </c>
      <c r="C45" s="99" t="s">
        <v>190</v>
      </c>
      <c r="D45" s="93" t="s">
        <v>118</v>
      </c>
      <c r="E45" s="113">
        <f>NPV($P15,'22'!$B$42:$AY$42)</f>
        <v>388142.51668102015</v>
      </c>
      <c r="F45" s="113">
        <f>NPV($P15,'22'!$B$43:$AY$43)</f>
        <v>380479.63879001699</v>
      </c>
      <c r="G45" s="113">
        <f>NPV($P15,'22'!$B$44:$AY$44)</f>
        <v>373659.35042846901</v>
      </c>
      <c r="H45" s="113">
        <f>NPV($P15,'22'!$B$41:$AY$41)</f>
        <v>384015.87058974814</v>
      </c>
      <c r="I45" s="113">
        <f>NPV($P15,'22'!$B$40:$AY$40)</f>
        <v>372844.1466483993</v>
      </c>
      <c r="J45" s="113">
        <f>NPV($P15,'22'!$B$37:$AY$37)</f>
        <v>355399.9137658822</v>
      </c>
      <c r="K45" s="113">
        <f>NPV($P15,'22'!$B$38:$AY$38)</f>
        <v>365877.66546083317</v>
      </c>
      <c r="L45" s="113">
        <f>NPV($P15,'22'!$B$39:$AY$39)</f>
        <v>365720.06751894794</v>
      </c>
    </row>
    <row r="46" spans="1:27" ht="15.75" thickBot="1">
      <c r="B46" s="87" t="s">
        <v>189</v>
      </c>
      <c r="C46" s="99" t="s">
        <v>190</v>
      </c>
      <c r="D46" s="96" t="s">
        <v>189</v>
      </c>
      <c r="E46" s="113">
        <f>NPV($P16,'22'!$B$42:$AY$42)</f>
        <v>388142.51668102015</v>
      </c>
      <c r="F46" s="113">
        <f>NPV($P16,'22'!$B$43:$AY$43)</f>
        <v>380479.63879001699</v>
      </c>
      <c r="G46" s="113">
        <f>NPV($P16,'22'!$B$44:$AY$44)</f>
        <v>373659.35042846901</v>
      </c>
      <c r="H46" s="113">
        <f>NPV($P16,'22'!$B$41:$AY$41)</f>
        <v>384015.87058974814</v>
      </c>
      <c r="I46" s="113">
        <f>NPV($P16,'22'!$B$40:$AY$40)</f>
        <v>372844.1466483993</v>
      </c>
      <c r="J46" s="113">
        <f>NPV($P16,'22'!$B$37:$AY$37)</f>
        <v>355399.9137658822</v>
      </c>
      <c r="K46" s="113">
        <f>NPV($P16,'22'!$B$38:$AY$38)</f>
        <v>365877.66546083317</v>
      </c>
      <c r="L46" s="113">
        <f>NPV($P16,'22'!$B$39:$AY$39)</f>
        <v>365720.06751894794</v>
      </c>
    </row>
    <row r="47" spans="1:27" ht="16.5" thickTop="1" thickBot="1">
      <c r="B47" s="101" t="s">
        <v>118</v>
      </c>
      <c r="C47" s="102" t="s">
        <v>189</v>
      </c>
      <c r="D47" s="89" t="s">
        <v>190</v>
      </c>
      <c r="E47" s="113">
        <f>NPV($P17,'22'!$B$42:$AY$42)</f>
        <v>814482.34954926115</v>
      </c>
      <c r="F47" s="113">
        <f>NPV($P17,'22'!$B$43:$AY$43)</f>
        <v>796460.28189133795</v>
      </c>
      <c r="G47" s="113">
        <f>NPV($P17,'22'!$B$44:$AY$44)</f>
        <v>767601.27264527569</v>
      </c>
      <c r="H47" s="113">
        <f>NPV($P17,'22'!$B$41:$AY$41)</f>
        <v>802793.92246594338</v>
      </c>
      <c r="I47" s="113">
        <f>NPV($P17,'22'!$B$40:$AY$40)</f>
        <v>767962.7210560129</v>
      </c>
      <c r="J47" s="113">
        <f>NPV($P17,'22'!$B$37:$AY$37)</f>
        <v>720887.97108446434</v>
      </c>
      <c r="K47" s="113">
        <f>NPV($P17,'22'!$B$38:$AY$38)</f>
        <v>754012.42878204223</v>
      </c>
      <c r="L47" s="113">
        <f>NPV($P17,'22'!$B$39:$AY$39)</f>
        <v>755204.61040346976</v>
      </c>
    </row>
    <row r="48" spans="1:27" ht="16.5" thickTop="1" thickBot="1">
      <c r="B48" s="101" t="s">
        <v>118</v>
      </c>
      <c r="C48" s="102" t="s">
        <v>189</v>
      </c>
      <c r="D48" s="93" t="s">
        <v>118</v>
      </c>
      <c r="E48" s="113">
        <f>NPV($P18,'22'!$B$42:$AY$42)</f>
        <v>814482.34954926115</v>
      </c>
      <c r="F48" s="113">
        <f>NPV($P18,'22'!$B$43:$AY$43)</f>
        <v>796460.28189133795</v>
      </c>
      <c r="G48" s="113">
        <f>NPV($P18,'22'!$B$44:$AY$44)</f>
        <v>767601.27264527569</v>
      </c>
      <c r="H48" s="113">
        <f>NPV($P18,'22'!$B$41:$AY$41)</f>
        <v>802793.92246594338</v>
      </c>
      <c r="I48" s="113">
        <f>NPV($P18,'22'!$B$40:$AY$40)</f>
        <v>767962.7210560129</v>
      </c>
      <c r="J48" s="113">
        <f>NPV($P18,'22'!$B$37:$AY$37)</f>
        <v>720887.97108446434</v>
      </c>
      <c r="K48" s="113">
        <f>NPV($P18,'22'!$B$38:$AY$38)</f>
        <v>754012.42878204223</v>
      </c>
      <c r="L48" s="113">
        <f>NPV($P18,'22'!$B$39:$AY$39)</f>
        <v>755204.61040346976</v>
      </c>
      <c r="T48" s="41"/>
      <c r="U48" s="41"/>
      <c r="V48" s="41"/>
      <c r="W48" s="41"/>
      <c r="X48" s="41"/>
      <c r="Y48" s="41"/>
      <c r="Z48" s="41"/>
      <c r="AA48" s="41"/>
    </row>
    <row r="49" spans="2:27" ht="16.5" thickTop="1" thickBot="1">
      <c r="B49" s="101" t="s">
        <v>118</v>
      </c>
      <c r="C49" s="102" t="s">
        <v>189</v>
      </c>
      <c r="D49" s="96" t="s">
        <v>189</v>
      </c>
      <c r="E49" s="113">
        <f>NPV($P19,'22'!$B$42:$AY$42)</f>
        <v>814482.34954926115</v>
      </c>
      <c r="F49" s="113">
        <f>NPV($P19,'22'!$B$43:$AY$43)</f>
        <v>796460.28189133795</v>
      </c>
      <c r="G49" s="113">
        <f>NPV($P19,'22'!$B$44:$AY$44)</f>
        <v>767601.27264527569</v>
      </c>
      <c r="H49" s="113">
        <f>NPV($P19,'22'!$B$41:$AY$41)</f>
        <v>802793.92246594338</v>
      </c>
      <c r="I49" s="113">
        <f>NPV($P19,'22'!$B$40:$AY$40)</f>
        <v>767962.7210560129</v>
      </c>
      <c r="J49" s="113">
        <f>NPV($P19,'22'!$B$37:$AY$37)</f>
        <v>720887.97108446434</v>
      </c>
      <c r="K49" s="113">
        <f>NPV($P19,'22'!$B$38:$AY$38)</f>
        <v>754012.42878204223</v>
      </c>
      <c r="L49" s="113">
        <f>NPV($P19,'22'!$B$39:$AY$39)</f>
        <v>755204.61040346976</v>
      </c>
      <c r="T49" s="41"/>
      <c r="U49" s="41"/>
      <c r="V49" s="41"/>
      <c r="W49" s="41"/>
      <c r="X49" s="41"/>
      <c r="Y49" s="41"/>
      <c r="Z49" s="41"/>
      <c r="AA49" s="41"/>
    </row>
    <row r="50" spans="2:27" ht="15.75" thickBot="1">
      <c r="B50" s="101" t="s">
        <v>118</v>
      </c>
      <c r="C50" s="98" t="s">
        <v>118</v>
      </c>
      <c r="D50" s="103" t="s">
        <v>190</v>
      </c>
      <c r="E50" s="113">
        <f>NPV($P20,'22'!$B$42:$AY$42)</f>
        <v>536782.74541276332</v>
      </c>
      <c r="F50" s="113">
        <f>NPV($P20,'22'!$B$43:$AY$43)</f>
        <v>525110.72586079303</v>
      </c>
      <c r="G50" s="113">
        <f>NPV($P20,'22'!$B$44:$AY$44)</f>
        <v>511435.13881454378</v>
      </c>
      <c r="H50" s="113">
        <f>NPV($P20,'22'!$B$41:$AY$41)</f>
        <v>530056.93238988274</v>
      </c>
      <c r="I50" s="113">
        <f>NPV($P20,'22'!$B$40:$AY$40)</f>
        <v>510820.7737431103</v>
      </c>
      <c r="J50" s="113">
        <f>NPV($P20,'22'!$B$37:$AY$37)</f>
        <v>483169.72609919583</v>
      </c>
      <c r="K50" s="113">
        <f>NPV($P20,'22'!$B$38:$AY$38)</f>
        <v>501159.00056427729</v>
      </c>
      <c r="L50" s="113">
        <f>NPV($P20,'22'!$B$39:$AY$39)</f>
        <v>501472.8639604483</v>
      </c>
      <c r="T50" s="41"/>
      <c r="U50" s="41"/>
      <c r="V50" s="41"/>
      <c r="W50" s="41"/>
      <c r="X50" s="41"/>
      <c r="Y50" s="41"/>
      <c r="Z50" s="41"/>
      <c r="AA50" s="41"/>
    </row>
    <row r="51" spans="2:27" ht="15.75" thickBot="1">
      <c r="B51" s="101" t="s">
        <v>118</v>
      </c>
      <c r="C51" s="98" t="s">
        <v>118</v>
      </c>
      <c r="D51" s="104" t="s">
        <v>118</v>
      </c>
      <c r="E51" s="113">
        <f>NPV($P21,'22'!$B$42:$AY$42)</f>
        <v>536782.74541276332</v>
      </c>
      <c r="F51" s="113">
        <f>NPV($P21,'22'!$B$43:$AY$43)</f>
        <v>525110.72586079303</v>
      </c>
      <c r="G51" s="113">
        <f>NPV($P21,'22'!$B$44:$AY$44)</f>
        <v>511435.13881454378</v>
      </c>
      <c r="H51" s="113">
        <f>NPV($P21,'22'!$B$41:$AY$41)</f>
        <v>530056.93238988274</v>
      </c>
      <c r="I51" s="113">
        <f>NPV($P21,'22'!$B$40:$AY$40)</f>
        <v>510820.7737431103</v>
      </c>
      <c r="J51" s="113">
        <f>NPV($P21,'22'!$B$37:$AY$37)</f>
        <v>483169.72609919583</v>
      </c>
      <c r="K51" s="113">
        <f>NPV($P21,'22'!$B$38:$AY$38)</f>
        <v>501159.00056427729</v>
      </c>
      <c r="L51" s="113">
        <f>NPV($P21,'22'!$B$39:$AY$39)</f>
        <v>501472.8639604483</v>
      </c>
      <c r="T51" s="41"/>
      <c r="U51" s="41"/>
      <c r="V51" s="41"/>
      <c r="W51" s="41"/>
      <c r="X51" s="41"/>
      <c r="Y51" s="41"/>
      <c r="Z51" s="41"/>
      <c r="AA51" s="41"/>
    </row>
    <row r="52" spans="2:27" ht="15.75" thickBot="1">
      <c r="B52" s="101" t="s">
        <v>118</v>
      </c>
      <c r="C52" s="98" t="s">
        <v>118</v>
      </c>
      <c r="D52" s="106" t="s">
        <v>138</v>
      </c>
      <c r="E52" s="113">
        <f>NPV($P22,'22'!$B$42:$AY$42)</f>
        <v>536782.74541276332</v>
      </c>
      <c r="F52" s="113">
        <f>NPV($P22,'22'!$B$43:$AY$43)</f>
        <v>525110.72586079303</v>
      </c>
      <c r="G52" s="113">
        <f>NPV($P22,'22'!$B$44:$AY$44)</f>
        <v>511435.13881454378</v>
      </c>
      <c r="H52" s="113">
        <f>NPV($P22,'22'!$B$41:$AY$41)</f>
        <v>530056.93238988274</v>
      </c>
      <c r="I52" s="113">
        <f>NPV($P22,'22'!$B$40:$AY$40)</f>
        <v>510820.7737431103</v>
      </c>
      <c r="J52" s="113">
        <f>NPV($P22,'22'!$B$37:$AY$37)</f>
        <v>483169.72609919583</v>
      </c>
      <c r="K52" s="113">
        <f>NPV($P22,'22'!$B$38:$AY$38)</f>
        <v>501159.00056427729</v>
      </c>
      <c r="L52" s="113">
        <f>NPV($P22,'22'!$B$39:$AY$39)</f>
        <v>501472.8639604483</v>
      </c>
      <c r="T52" s="41"/>
      <c r="U52" s="41"/>
      <c r="V52" s="41"/>
      <c r="W52" s="41"/>
      <c r="X52" s="41"/>
      <c r="Y52" s="41"/>
      <c r="Z52" s="41"/>
      <c r="AA52" s="41"/>
    </row>
    <row r="53" spans="2:27" ht="15.75" thickBot="1">
      <c r="B53" s="101" t="s">
        <v>118</v>
      </c>
      <c r="C53" s="99" t="s">
        <v>190</v>
      </c>
      <c r="D53" s="89" t="s">
        <v>190</v>
      </c>
      <c r="E53" s="113">
        <f>NPV($P23,'22'!$B$42:$AY$42)</f>
        <v>388142.51668102015</v>
      </c>
      <c r="F53" s="113">
        <f>NPV($P23,'22'!$B$43:$AY$43)</f>
        <v>380479.63879001699</v>
      </c>
      <c r="G53" s="113">
        <f>NPV($P23,'22'!$B$44:$AY$44)</f>
        <v>373659.35042846901</v>
      </c>
      <c r="H53" s="113">
        <f>NPV($P23,'22'!$B$41:$AY$41)</f>
        <v>384015.87058974814</v>
      </c>
      <c r="I53" s="113">
        <f>NPV($P23,'22'!$B$40:$AY$40)</f>
        <v>372844.1466483993</v>
      </c>
      <c r="J53" s="113">
        <f>NPV($P23,'22'!$B$37:$AY$37)</f>
        <v>355399.9137658822</v>
      </c>
      <c r="K53" s="113">
        <f>NPV($P23,'22'!$B$38:$AY$38)</f>
        <v>365877.66546083317</v>
      </c>
      <c r="L53" s="113">
        <f>NPV($P23,'22'!$B$39:$AY$39)</f>
        <v>365720.06751894794</v>
      </c>
      <c r="T53" s="41"/>
      <c r="U53" s="41"/>
      <c r="V53" s="41"/>
      <c r="W53" s="41"/>
      <c r="X53" s="41"/>
      <c r="Y53" s="41"/>
      <c r="Z53" s="41"/>
      <c r="AA53" s="41"/>
    </row>
    <row r="54" spans="2:27" ht="15.75" thickBot="1">
      <c r="B54" s="101" t="s">
        <v>118</v>
      </c>
      <c r="C54" s="99" t="s">
        <v>190</v>
      </c>
      <c r="D54" s="93" t="s">
        <v>118</v>
      </c>
      <c r="E54" s="113">
        <f>NPV($P24,'22'!$B$42:$AY$42)</f>
        <v>388142.51668102015</v>
      </c>
      <c r="F54" s="113">
        <f>NPV($P24,'22'!$B$43:$AY$43)</f>
        <v>380479.63879001699</v>
      </c>
      <c r="G54" s="113">
        <f>NPV($P24,'22'!$B$44:$AY$44)</f>
        <v>373659.35042846901</v>
      </c>
      <c r="H54" s="113">
        <f>NPV($P24,'22'!$B$41:$AY$41)</f>
        <v>384015.87058974814</v>
      </c>
      <c r="I54" s="113">
        <f>NPV($P24,'22'!$B$40:$AY$40)</f>
        <v>372844.1466483993</v>
      </c>
      <c r="J54" s="113">
        <f>NPV($P24,'22'!$B$37:$AY$37)</f>
        <v>355399.9137658822</v>
      </c>
      <c r="K54" s="113">
        <f>NPV($P24,'22'!$B$38:$AY$38)</f>
        <v>365877.66546083317</v>
      </c>
      <c r="L54" s="113">
        <f>NPV($P24,'22'!$B$39:$AY$39)</f>
        <v>365720.06751894794</v>
      </c>
      <c r="T54" s="41"/>
      <c r="U54" s="41"/>
      <c r="V54" s="41"/>
      <c r="W54" s="41"/>
      <c r="X54" s="41"/>
      <c r="Y54" s="41"/>
      <c r="Z54" s="41"/>
      <c r="AA54" s="41"/>
    </row>
    <row r="55" spans="2:27" ht="15.75" thickBot="1">
      <c r="B55" s="101" t="s">
        <v>118</v>
      </c>
      <c r="C55" s="99" t="s">
        <v>190</v>
      </c>
      <c r="D55" s="96" t="s">
        <v>189</v>
      </c>
      <c r="E55" s="113">
        <f>NPV($P25,'22'!$B$42:$AY$42)</f>
        <v>388142.51668102015</v>
      </c>
      <c r="F55" s="113">
        <f>NPV($P25,'22'!$B$43:$AY$43)</f>
        <v>380479.63879001699</v>
      </c>
      <c r="G55" s="113">
        <f>NPV($P25,'22'!$B$44:$AY$44)</f>
        <v>373659.35042846901</v>
      </c>
      <c r="H55" s="113">
        <f>NPV($P25,'22'!$B$41:$AY$41)</f>
        <v>384015.87058974814</v>
      </c>
      <c r="I55" s="113">
        <f>NPV($P25,'22'!$B$40:$AY$40)</f>
        <v>372844.1466483993</v>
      </c>
      <c r="J55" s="113">
        <f>NPV($P25,'22'!$B$37:$AY$37)</f>
        <v>355399.9137658822</v>
      </c>
      <c r="K55" s="113">
        <f>NPV($P25,'22'!$B$38:$AY$38)</f>
        <v>365877.66546083317</v>
      </c>
      <c r="L55" s="113">
        <f>NPV($P25,'22'!$B$39:$AY$39)</f>
        <v>365720.06751894794</v>
      </c>
      <c r="T55" s="41"/>
      <c r="U55" s="41"/>
      <c r="V55" s="41"/>
      <c r="W55" s="41"/>
      <c r="X55" s="41"/>
      <c r="Y55" s="41"/>
      <c r="Z55" s="41"/>
      <c r="AA55" s="41"/>
    </row>
    <row r="56" spans="2:27" ht="15.75" thickBot="1">
      <c r="B56" s="109" t="s">
        <v>190</v>
      </c>
      <c r="C56" s="88" t="s">
        <v>189</v>
      </c>
      <c r="D56" s="89" t="s">
        <v>190</v>
      </c>
      <c r="E56" s="113">
        <f>NPV($P26,'22'!$B$42:$AY$42)</f>
        <v>814482.34954926115</v>
      </c>
      <c r="F56" s="113">
        <f>NPV($P26,'22'!$B$43:$AY$43)</f>
        <v>796460.28189133795</v>
      </c>
      <c r="G56" s="113">
        <f>NPV($P26,'22'!$B$44:$AY$44)</f>
        <v>767601.27264527569</v>
      </c>
      <c r="H56" s="113">
        <f>NPV($P26,'22'!$B$41:$AY$41)</f>
        <v>802793.92246594338</v>
      </c>
      <c r="I56" s="113">
        <f>NPV($P26,'22'!$B$40:$AY$40)</f>
        <v>767962.7210560129</v>
      </c>
      <c r="J56" s="113">
        <f>NPV($P26,'22'!$B$37:$AY$37)</f>
        <v>720887.97108446434</v>
      </c>
      <c r="K56" s="113">
        <f>NPV($P26,'22'!$B$38:$AY$38)</f>
        <v>754012.42878204223</v>
      </c>
      <c r="L56" s="113">
        <f>NPV($P26,'22'!$B$39:$AY$39)</f>
        <v>755204.61040346976</v>
      </c>
      <c r="T56" s="41"/>
      <c r="U56" s="41"/>
      <c r="V56" s="41"/>
      <c r="W56" s="41"/>
      <c r="X56" s="41"/>
      <c r="Y56" s="41"/>
      <c r="Z56" s="41"/>
      <c r="AA56" s="41"/>
    </row>
    <row r="57" spans="2:27" ht="15.75" thickBot="1">
      <c r="B57" s="109" t="s">
        <v>190</v>
      </c>
      <c r="C57" s="88" t="s">
        <v>189</v>
      </c>
      <c r="D57" s="93" t="s">
        <v>118</v>
      </c>
      <c r="E57" s="113">
        <f>NPV($P27,'22'!$B$42:$AY$42)</f>
        <v>814482.34954926115</v>
      </c>
      <c r="F57" s="113">
        <f>NPV($P27,'22'!$B$43:$AY$43)</f>
        <v>796460.28189133795</v>
      </c>
      <c r="G57" s="113">
        <f>NPV($P27,'22'!$B$44:$AY$44)</f>
        <v>767601.27264527569</v>
      </c>
      <c r="H57" s="113">
        <f>NPV($P27,'22'!$B$41:$AY$41)</f>
        <v>802793.92246594338</v>
      </c>
      <c r="I57" s="113">
        <f>NPV($P27,'22'!$B$40:$AY$40)</f>
        <v>767962.7210560129</v>
      </c>
      <c r="J57" s="113">
        <f>NPV($P27,'22'!$B$37:$AY$37)</f>
        <v>720887.97108446434</v>
      </c>
      <c r="K57" s="113">
        <f>NPV($P27,'22'!$B$38:$AY$38)</f>
        <v>754012.42878204223</v>
      </c>
      <c r="L57" s="113">
        <f>NPV($P27,'22'!$B$39:$AY$39)</f>
        <v>755204.61040346976</v>
      </c>
      <c r="T57" s="41"/>
      <c r="U57" s="41"/>
      <c r="V57" s="41"/>
      <c r="W57" s="41"/>
      <c r="X57" s="41"/>
      <c r="Y57" s="41"/>
      <c r="Z57" s="41"/>
      <c r="AA57" s="41"/>
    </row>
    <row r="58" spans="2:27" ht="15.75" thickBot="1">
      <c r="B58" s="109" t="s">
        <v>190</v>
      </c>
      <c r="C58" s="88" t="s">
        <v>189</v>
      </c>
      <c r="D58" s="96" t="s">
        <v>189</v>
      </c>
      <c r="E58" s="113">
        <f>NPV($P28,'22'!$B$42:$AY$42)</f>
        <v>814482.34954926115</v>
      </c>
      <c r="F58" s="113">
        <f>NPV($P28,'22'!$B$43:$AY$43)</f>
        <v>796460.28189133795</v>
      </c>
      <c r="G58" s="113">
        <f>NPV($P28,'22'!$B$44:$AY$44)</f>
        <v>767601.27264527569</v>
      </c>
      <c r="H58" s="113">
        <f>NPV($P28,'22'!$B$41:$AY$41)</f>
        <v>802793.92246594338</v>
      </c>
      <c r="I58" s="113">
        <f>NPV($P28,'22'!$B$40:$AY$40)</f>
        <v>767962.7210560129</v>
      </c>
      <c r="J58" s="113">
        <f>NPV($P28,'22'!$B$37:$AY$37)</f>
        <v>720887.97108446434</v>
      </c>
      <c r="K58" s="113">
        <f>NPV($P28,'22'!$B$38:$AY$38)</f>
        <v>754012.42878204223</v>
      </c>
      <c r="L58" s="113">
        <f>NPV($P28,'22'!$B$39:$AY$39)</f>
        <v>755204.61040346976</v>
      </c>
      <c r="T58" s="41"/>
      <c r="U58" s="41"/>
      <c r="V58" s="41"/>
      <c r="W58" s="41"/>
      <c r="X58" s="41"/>
      <c r="Y58" s="41"/>
      <c r="Z58" s="41"/>
      <c r="AA58" s="41"/>
    </row>
    <row r="59" spans="2:27" ht="15.75" thickBot="1">
      <c r="B59" s="109" t="s">
        <v>190</v>
      </c>
      <c r="C59" s="98" t="s">
        <v>118</v>
      </c>
      <c r="D59" s="89" t="s">
        <v>190</v>
      </c>
      <c r="E59" s="113">
        <f>NPV($P29,'22'!$B$42:$AY$42)</f>
        <v>536782.74541276332</v>
      </c>
      <c r="F59" s="113">
        <f>NPV($P29,'22'!$B$43:$AY$43)</f>
        <v>525110.72586079303</v>
      </c>
      <c r="G59" s="113">
        <f>NPV($P29,'22'!$B$44:$AY$44)</f>
        <v>511435.13881454378</v>
      </c>
      <c r="H59" s="113">
        <f>NPV($P29,'22'!$B$41:$AY$41)</f>
        <v>530056.93238988274</v>
      </c>
      <c r="I59" s="113">
        <f>NPV($P29,'22'!$B$40:$AY$40)</f>
        <v>510820.7737431103</v>
      </c>
      <c r="J59" s="113">
        <f>NPV($P29,'22'!$B$37:$AY$37)</f>
        <v>483169.72609919583</v>
      </c>
      <c r="K59" s="113">
        <f>NPV($P29,'22'!$B$38:$AY$38)</f>
        <v>501159.00056427729</v>
      </c>
      <c r="L59" s="113">
        <f>NPV($P29,'22'!$B$39:$AY$39)</f>
        <v>501472.8639604483</v>
      </c>
      <c r="T59" s="41"/>
      <c r="U59" s="41"/>
      <c r="V59" s="41"/>
      <c r="W59" s="41"/>
      <c r="X59" s="41"/>
      <c r="Y59" s="41"/>
      <c r="Z59" s="41"/>
      <c r="AA59" s="41"/>
    </row>
    <row r="60" spans="2:27" ht="15.75" thickBot="1">
      <c r="B60" s="109" t="s">
        <v>190</v>
      </c>
      <c r="C60" s="98" t="s">
        <v>118</v>
      </c>
      <c r="D60" s="93" t="s">
        <v>118</v>
      </c>
      <c r="E60" s="113">
        <f>NPV($P30,'22'!$B$42:$AY$42)</f>
        <v>536782.74541276332</v>
      </c>
      <c r="F60" s="113">
        <f>NPV($P30,'22'!$B$43:$AY$43)</f>
        <v>525110.72586079303</v>
      </c>
      <c r="G60" s="113">
        <f>NPV($P30,'22'!$B$44:$AY$44)</f>
        <v>511435.13881454378</v>
      </c>
      <c r="H60" s="113">
        <f>NPV($P30,'22'!$B$41:$AY$41)</f>
        <v>530056.93238988274</v>
      </c>
      <c r="I60" s="113">
        <f>NPV($P30,'22'!$B$40:$AY$40)</f>
        <v>510820.7737431103</v>
      </c>
      <c r="J60" s="113">
        <f>NPV($P30,'22'!$B$37:$AY$37)</f>
        <v>483169.72609919583</v>
      </c>
      <c r="K60" s="113">
        <f>NPV($P30,'22'!$B$38:$AY$38)</f>
        <v>501159.00056427729</v>
      </c>
      <c r="L60" s="113">
        <f>NPV($P30,'22'!$B$39:$AY$39)</f>
        <v>501472.8639604483</v>
      </c>
      <c r="T60" s="41"/>
      <c r="U60" s="41"/>
      <c r="V60" s="41"/>
      <c r="W60" s="41"/>
      <c r="X60" s="41"/>
      <c r="Y60" s="41"/>
      <c r="Z60" s="41"/>
      <c r="AA60" s="41"/>
    </row>
    <row r="61" spans="2:27" ht="15.75" thickBot="1">
      <c r="B61" s="109" t="s">
        <v>190</v>
      </c>
      <c r="C61" s="98" t="s">
        <v>118</v>
      </c>
      <c r="D61" s="96" t="s">
        <v>189</v>
      </c>
      <c r="E61" s="113">
        <f>NPV($P31,'22'!$B$42:$AY$42)</f>
        <v>536782.74541276332</v>
      </c>
      <c r="F61" s="113">
        <f>NPV($P31,'22'!$B$43:$AY$43)</f>
        <v>525110.72586079303</v>
      </c>
      <c r="G61" s="113">
        <f>NPV($P31,'22'!$B$44:$AY$44)</f>
        <v>511435.13881454378</v>
      </c>
      <c r="H61" s="113">
        <f>NPV($P31,'22'!$B$41:$AY$41)</f>
        <v>530056.93238988274</v>
      </c>
      <c r="I61" s="113">
        <f>NPV($P31,'22'!$B$40:$AY$40)</f>
        <v>510820.7737431103</v>
      </c>
      <c r="J61" s="113">
        <f>NPV($P31,'22'!$B$37:$AY$37)</f>
        <v>483169.72609919583</v>
      </c>
      <c r="K61" s="113">
        <f>NPV($P31,'22'!$B$38:$AY$38)</f>
        <v>501159.00056427729</v>
      </c>
      <c r="L61" s="113">
        <f>NPV($P31,'22'!$B$39:$AY$39)</f>
        <v>501472.8639604483</v>
      </c>
      <c r="T61" s="41"/>
      <c r="U61" s="41"/>
      <c r="V61" s="41"/>
      <c r="W61" s="41"/>
      <c r="X61" s="41"/>
      <c r="Y61" s="41"/>
      <c r="Z61" s="41"/>
      <c r="AA61" s="41"/>
    </row>
    <row r="62" spans="2:27" ht="15.75" thickBot="1">
      <c r="B62" s="109" t="s">
        <v>190</v>
      </c>
      <c r="C62" s="99" t="s">
        <v>190</v>
      </c>
      <c r="D62" s="89" t="s">
        <v>190</v>
      </c>
      <c r="E62" s="113">
        <f>NPV($P32,'22'!$B$42:$AY$42)</f>
        <v>388142.51668102015</v>
      </c>
      <c r="F62" s="113">
        <f>NPV($P32,'22'!$B$43:$AY$43)</f>
        <v>380479.63879001699</v>
      </c>
      <c r="G62" s="113">
        <f>NPV($P32,'22'!$B$44:$AY$44)</f>
        <v>373659.35042846901</v>
      </c>
      <c r="H62" s="113">
        <f>NPV($P32,'22'!$B$41:$AY$41)</f>
        <v>384015.87058974814</v>
      </c>
      <c r="I62" s="113">
        <f>NPV($P32,'22'!$B$40:$AY$40)</f>
        <v>372844.1466483993</v>
      </c>
      <c r="J62" s="113">
        <f>NPV($P32,'22'!$B$37:$AY$37)</f>
        <v>355399.9137658822</v>
      </c>
      <c r="K62" s="113">
        <f>NPV($P32,'22'!$B$38:$AY$38)</f>
        <v>365877.66546083317</v>
      </c>
      <c r="L62" s="113">
        <f>NPV($P32,'22'!$B$39:$AY$39)</f>
        <v>365720.06751894794</v>
      </c>
      <c r="T62" s="41"/>
      <c r="U62" s="41"/>
      <c r="V62" s="41"/>
      <c r="W62" s="41"/>
      <c r="X62" s="41"/>
      <c r="Y62" s="41"/>
      <c r="Z62" s="41"/>
      <c r="AA62" s="41"/>
    </row>
    <row r="63" spans="2:27" ht="15.75" thickBot="1">
      <c r="B63" s="109" t="s">
        <v>190</v>
      </c>
      <c r="C63" s="99" t="s">
        <v>190</v>
      </c>
      <c r="D63" s="93" t="s">
        <v>118</v>
      </c>
      <c r="E63" s="113">
        <f>NPV($P33,'22'!$B$42:$AY$42)</f>
        <v>388142.51668102015</v>
      </c>
      <c r="F63" s="113">
        <f>NPV($P33,'22'!$B$43:$AY$43)</f>
        <v>380479.63879001699</v>
      </c>
      <c r="G63" s="113">
        <f>NPV($P33,'22'!$B$44:$AY$44)</f>
        <v>373659.35042846901</v>
      </c>
      <c r="H63" s="113">
        <f>NPV($P33,'22'!$B$41:$AY$41)</f>
        <v>384015.87058974814</v>
      </c>
      <c r="I63" s="113">
        <f>NPV($P33,'22'!$B$40:$AY$40)</f>
        <v>372844.1466483993</v>
      </c>
      <c r="J63" s="113">
        <f>NPV($P33,'22'!$B$37:$AY$37)</f>
        <v>355399.9137658822</v>
      </c>
      <c r="K63" s="113">
        <f>NPV($P33,'22'!$B$38:$AY$38)</f>
        <v>365877.66546083317</v>
      </c>
      <c r="L63" s="113">
        <f>NPV($P33,'22'!$B$39:$AY$39)</f>
        <v>365720.06751894794</v>
      </c>
      <c r="T63" s="41"/>
      <c r="U63" s="41"/>
      <c r="V63" s="41"/>
      <c r="W63" s="41"/>
      <c r="X63" s="41"/>
      <c r="Y63" s="41"/>
      <c r="Z63" s="41"/>
      <c r="AA63" s="41"/>
    </row>
    <row r="64" spans="2:27">
      <c r="B64" s="109" t="s">
        <v>190</v>
      </c>
      <c r="C64" s="99" t="s">
        <v>190</v>
      </c>
      <c r="D64" s="96" t="s">
        <v>189</v>
      </c>
      <c r="E64" s="113">
        <f>NPV($P34,'22'!$B$42:$AY$42)</f>
        <v>388142.51668102015</v>
      </c>
      <c r="F64" s="113">
        <f>NPV($P34,'22'!$B$43:$AY$43)</f>
        <v>380479.63879001699</v>
      </c>
      <c r="G64" s="113">
        <f>NPV($P34,'22'!$B$44:$AY$44)</f>
        <v>373659.35042846901</v>
      </c>
      <c r="H64" s="113">
        <f>NPV($P34,'22'!$B$41:$AY$41)</f>
        <v>384015.87058974814</v>
      </c>
      <c r="I64" s="113">
        <f>NPV($P34,'22'!$B$40:$AY$40)</f>
        <v>372844.1466483993</v>
      </c>
      <c r="J64" s="113">
        <f>NPV($P34,'22'!$B$37:$AY$37)</f>
        <v>355399.9137658822</v>
      </c>
      <c r="K64" s="113">
        <f>NPV($P34,'22'!$B$38:$AY$38)</f>
        <v>365877.66546083317</v>
      </c>
      <c r="L64" s="113">
        <f>NPV($P34,'22'!$B$39:$AY$39)</f>
        <v>365720.06751894794</v>
      </c>
      <c r="T64" s="41"/>
      <c r="U64" s="41"/>
      <c r="V64" s="41"/>
      <c r="W64" s="41"/>
      <c r="X64" s="41"/>
      <c r="Y64" s="41"/>
      <c r="Z64" s="41"/>
      <c r="AA64" s="41"/>
    </row>
    <row r="65" spans="2:27">
      <c r="B65" s="122"/>
      <c r="C65" s="123"/>
      <c r="D65" s="124"/>
      <c r="E65" s="113"/>
      <c r="F65" s="113"/>
      <c r="G65" s="113"/>
      <c r="H65" s="113"/>
      <c r="I65" s="113"/>
      <c r="J65" s="113"/>
      <c r="K65" s="113"/>
      <c r="L65" s="113"/>
      <c r="T65" s="41"/>
      <c r="U65" s="41"/>
      <c r="V65" s="41"/>
      <c r="W65" s="41"/>
      <c r="X65" s="41"/>
      <c r="Y65" s="41"/>
      <c r="Z65" s="41"/>
      <c r="AA65" s="41"/>
    </row>
    <row r="66" spans="2:27" ht="15.75" thickBot="1">
      <c r="B66" s="122"/>
      <c r="C66" s="123"/>
      <c r="D66" s="124"/>
      <c r="E66" s="113"/>
      <c r="F66" s="113"/>
      <c r="G66" s="113"/>
      <c r="H66" s="113"/>
      <c r="I66" s="113"/>
      <c r="J66" s="113"/>
      <c r="K66" s="113"/>
      <c r="L66" s="113"/>
      <c r="T66" s="41"/>
      <c r="U66" s="41"/>
      <c r="V66" s="41"/>
      <c r="W66" s="41"/>
      <c r="X66" s="41"/>
      <c r="Y66" s="41"/>
      <c r="Z66" s="41"/>
      <c r="AA66" s="41"/>
    </row>
    <row r="67" spans="2:27" ht="15.75" thickBot="1">
      <c r="B67" s="87" t="s">
        <v>189</v>
      </c>
      <c r="C67" s="88" t="s">
        <v>189</v>
      </c>
      <c r="D67" s="89" t="s">
        <v>190</v>
      </c>
      <c r="E67" s="50">
        <f t="shared" ref="E67:L76" si="1">E8/E38*1000</f>
        <v>69.589395599550542</v>
      </c>
      <c r="F67" s="50">
        <f t="shared" si="1"/>
        <v>70.270727550996725</v>
      </c>
      <c r="G67" s="50">
        <f t="shared" si="1"/>
        <v>69.796357728474987</v>
      </c>
      <c r="H67" s="50">
        <f t="shared" si="1"/>
        <v>69.598479232263927</v>
      </c>
      <c r="I67" s="50">
        <f t="shared" si="1"/>
        <v>69.3427885607246</v>
      </c>
      <c r="J67" s="50">
        <f t="shared" si="1"/>
        <v>70.338064274318825</v>
      </c>
      <c r="K67" s="50">
        <f t="shared" si="1"/>
        <v>69.708693666783404</v>
      </c>
      <c r="L67" s="50">
        <f t="shared" si="1"/>
        <v>69.800628600894953</v>
      </c>
      <c r="T67" s="41"/>
      <c r="U67" s="41"/>
      <c r="V67" s="41"/>
      <c r="W67" s="41"/>
      <c r="X67" s="41"/>
      <c r="Y67" s="41"/>
      <c r="Z67" s="41"/>
      <c r="AA67" s="41"/>
    </row>
    <row r="68" spans="2:27" ht="15.75" thickBot="1">
      <c r="B68" s="87" t="s">
        <v>189</v>
      </c>
      <c r="C68" s="88" t="s">
        <v>189</v>
      </c>
      <c r="D68" s="93" t="s">
        <v>118</v>
      </c>
      <c r="E68" s="50">
        <f t="shared" si="1"/>
        <v>68.27013891755189</v>
      </c>
      <c r="F68" s="50">
        <f t="shared" si="1"/>
        <v>68.960734309807549</v>
      </c>
      <c r="G68" s="50">
        <f t="shared" si="1"/>
        <v>68.620627436304417</v>
      </c>
      <c r="H68" s="50">
        <f t="shared" si="1"/>
        <v>68.349803620920312</v>
      </c>
      <c r="I68" s="50">
        <f t="shared" si="1"/>
        <v>68.182576842001154</v>
      </c>
      <c r="J68" s="50">
        <f t="shared" si="1"/>
        <v>69.444313853667992</v>
      </c>
      <c r="K68" s="50">
        <f t="shared" si="1"/>
        <v>68.566705667214734</v>
      </c>
      <c r="L68" s="50">
        <f t="shared" si="1"/>
        <v>68.913211446618149</v>
      </c>
      <c r="T68" s="41"/>
      <c r="U68" s="41"/>
      <c r="V68" s="41"/>
      <c r="W68" s="41"/>
      <c r="X68" s="41"/>
      <c r="Y68" s="41"/>
      <c r="Z68" s="41"/>
      <c r="AA68" s="41"/>
    </row>
    <row r="69" spans="2:27" ht="15.75" thickBot="1">
      <c r="B69" s="87" t="s">
        <v>189</v>
      </c>
      <c r="C69" s="88" t="s">
        <v>189</v>
      </c>
      <c r="D69" s="96" t="s">
        <v>189</v>
      </c>
      <c r="E69" s="50">
        <f t="shared" si="1"/>
        <v>67.156415186529941</v>
      </c>
      <c r="F69" s="50">
        <f t="shared" si="1"/>
        <v>67.878737394545055</v>
      </c>
      <c r="G69" s="50">
        <f t="shared" si="1"/>
        <v>67.728749478807771</v>
      </c>
      <c r="H69" s="50">
        <f t="shared" si="1"/>
        <v>67.314594217656975</v>
      </c>
      <c r="I69" s="50">
        <f t="shared" si="1"/>
        <v>67.250665992570404</v>
      </c>
      <c r="J69" s="50">
        <f t="shared" si="1"/>
        <v>68.718750367656767</v>
      </c>
      <c r="K69" s="50">
        <f t="shared" si="1"/>
        <v>67.721957038709121</v>
      </c>
      <c r="L69" s="50">
        <f t="shared" si="1"/>
        <v>68.165798487453486</v>
      </c>
      <c r="T69" s="41"/>
      <c r="U69" s="41"/>
      <c r="V69" s="41"/>
      <c r="W69" s="41"/>
      <c r="X69" s="41"/>
      <c r="Y69" s="41"/>
      <c r="Z69" s="41"/>
      <c r="AA69" s="41"/>
    </row>
    <row r="70" spans="2:27" ht="15.75" thickBot="1">
      <c r="B70" s="87" t="s">
        <v>189</v>
      </c>
      <c r="C70" s="98" t="s">
        <v>118</v>
      </c>
      <c r="D70" s="89" t="s">
        <v>190</v>
      </c>
      <c r="E70" s="50">
        <f t="shared" si="1"/>
        <v>79.406167949318387</v>
      </c>
      <c r="F70" s="50">
        <f t="shared" si="1"/>
        <v>79.640227654211429</v>
      </c>
      <c r="G70" s="50">
        <f t="shared" si="1"/>
        <v>77.785957566163873</v>
      </c>
      <c r="H70" s="50">
        <f t="shared" si="1"/>
        <v>79.28036017606378</v>
      </c>
      <c r="I70" s="50">
        <f t="shared" si="1"/>
        <v>77.299113945947127</v>
      </c>
      <c r="J70" s="50">
        <f t="shared" si="1"/>
        <v>77.186007906749026</v>
      </c>
      <c r="K70" s="50">
        <f t="shared" si="1"/>
        <v>77.322593806917837</v>
      </c>
      <c r="L70" s="50">
        <f t="shared" si="1"/>
        <v>78.310058192190553</v>
      </c>
      <c r="T70" s="41"/>
      <c r="U70" s="41"/>
      <c r="V70" s="41"/>
      <c r="W70" s="41"/>
      <c r="X70" s="41"/>
      <c r="Y70" s="41"/>
      <c r="Z70" s="41"/>
      <c r="AA70" s="41"/>
    </row>
    <row r="71" spans="2:27" ht="15.75" thickBot="1">
      <c r="B71" s="87" t="s">
        <v>189</v>
      </c>
      <c r="C71" s="98" t="s">
        <v>118</v>
      </c>
      <c r="D71" s="93" t="s">
        <v>118</v>
      </c>
      <c r="E71" s="50">
        <f t="shared" si="1"/>
        <v>77.742700487705079</v>
      </c>
      <c r="F71" s="50">
        <f t="shared" si="1"/>
        <v>78.027135301597539</v>
      </c>
      <c r="G71" s="50">
        <f t="shared" si="1"/>
        <v>76.437182544142971</v>
      </c>
      <c r="H71" s="50">
        <f t="shared" si="1"/>
        <v>77.705266725610045</v>
      </c>
      <c r="I71" s="50">
        <f t="shared" si="1"/>
        <v>75.958232263715928</v>
      </c>
      <c r="J71" s="50">
        <f t="shared" si="1"/>
        <v>76.25509103596363</v>
      </c>
      <c r="K71" s="50">
        <f t="shared" si="1"/>
        <v>76.079047910969365</v>
      </c>
      <c r="L71" s="50">
        <f t="shared" si="1"/>
        <v>77.262655414520736</v>
      </c>
      <c r="T71" s="41"/>
      <c r="U71" s="41"/>
      <c r="V71" s="41"/>
      <c r="W71" s="41"/>
      <c r="X71" s="41"/>
      <c r="Y71" s="41"/>
      <c r="Z71" s="41"/>
      <c r="AA71" s="41"/>
    </row>
    <row r="72" spans="2:27" ht="15.75" thickBot="1">
      <c r="B72" s="87" t="s">
        <v>189</v>
      </c>
      <c r="C72" s="98" t="s">
        <v>118</v>
      </c>
      <c r="D72" s="96" t="s">
        <v>189</v>
      </c>
      <c r="E72" s="50">
        <f t="shared" si="1"/>
        <v>76.495414780958569</v>
      </c>
      <c r="F72" s="50">
        <f t="shared" si="1"/>
        <v>76.822805835794412</v>
      </c>
      <c r="G72" s="50">
        <f t="shared" si="1"/>
        <v>75.501602302587486</v>
      </c>
      <c r="H72" s="50">
        <f t="shared" si="1"/>
        <v>76.527202163498401</v>
      </c>
      <c r="I72" s="50">
        <f t="shared" si="1"/>
        <v>75.011335843654678</v>
      </c>
      <c r="J72" s="50">
        <f t="shared" si="1"/>
        <v>75.520175876438671</v>
      </c>
      <c r="K72" s="50">
        <f t="shared" si="1"/>
        <v>75.374618931766165</v>
      </c>
      <c r="L72" s="50">
        <f t="shared" si="1"/>
        <v>76.413819509178396</v>
      </c>
      <c r="T72" s="41"/>
      <c r="U72" s="41"/>
      <c r="V72" s="41"/>
      <c r="W72" s="41"/>
      <c r="X72" s="41"/>
      <c r="Y72" s="41"/>
      <c r="Z72" s="41"/>
      <c r="AA72" s="41"/>
    </row>
    <row r="73" spans="2:27" ht="15.75" thickBot="1">
      <c r="B73" s="87" t="s">
        <v>189</v>
      </c>
      <c r="C73" s="99" t="s">
        <v>190</v>
      </c>
      <c r="D73" s="89" t="s">
        <v>190</v>
      </c>
      <c r="E73" s="50">
        <f t="shared" si="1"/>
        <v>86.87747882032275</v>
      </c>
      <c r="F73" s="50">
        <f t="shared" si="1"/>
        <v>86.43248389439411</v>
      </c>
      <c r="G73" s="50">
        <f t="shared" si="1"/>
        <v>83.612062360098633</v>
      </c>
      <c r="H73" s="50">
        <f t="shared" si="1"/>
        <v>86.571080767977875</v>
      </c>
      <c r="I73" s="50">
        <f t="shared" si="1"/>
        <v>83.030855946325843</v>
      </c>
      <c r="J73" s="50">
        <f t="shared" si="1"/>
        <v>82.051981637898564</v>
      </c>
      <c r="K73" s="50">
        <f t="shared" si="1"/>
        <v>82.849785444061851</v>
      </c>
      <c r="L73" s="50">
        <f t="shared" si="1"/>
        <v>84.562450375753556</v>
      </c>
      <c r="T73" s="41"/>
      <c r="U73" s="41"/>
      <c r="V73" s="41"/>
      <c r="W73" s="41"/>
      <c r="X73" s="41"/>
      <c r="Y73" s="41"/>
      <c r="Z73" s="41"/>
      <c r="AA73" s="41"/>
    </row>
    <row r="74" spans="2:27" ht="15.75" thickBot="1">
      <c r="B74" s="87" t="s">
        <v>189</v>
      </c>
      <c r="C74" s="99" t="s">
        <v>190</v>
      </c>
      <c r="D74" s="93" t="s">
        <v>118</v>
      </c>
      <c r="E74" s="50">
        <f t="shared" si="1"/>
        <v>84.996225532581008</v>
      </c>
      <c r="F74" s="50">
        <f t="shared" si="1"/>
        <v>84.717404123996772</v>
      </c>
      <c r="G74" s="50">
        <f t="shared" si="1"/>
        <v>82.210788504627587</v>
      </c>
      <c r="H74" s="50">
        <f t="shared" si="1"/>
        <v>84.815391996690835</v>
      </c>
      <c r="I74" s="50">
        <f t="shared" si="1"/>
        <v>81.67010057441442</v>
      </c>
      <c r="J74" s="50">
        <f t="shared" si="1"/>
        <v>81.136975648808104</v>
      </c>
      <c r="K74" s="50">
        <f t="shared" si="1"/>
        <v>81.631290731260393</v>
      </c>
      <c r="L74" s="50">
        <f t="shared" si="1"/>
        <v>83.40477788922253</v>
      </c>
      <c r="T74" s="41"/>
      <c r="U74" s="41"/>
      <c r="V74" s="41"/>
      <c r="W74" s="41"/>
      <c r="X74" s="41"/>
      <c r="Y74" s="41"/>
      <c r="Z74" s="41"/>
      <c r="AA74" s="41"/>
    </row>
    <row r="75" spans="2:27" ht="15.75" thickBot="1">
      <c r="B75" s="87" t="s">
        <v>189</v>
      </c>
      <c r="C75" s="99" t="s">
        <v>190</v>
      </c>
      <c r="D75" s="96" t="s">
        <v>189</v>
      </c>
      <c r="E75" s="50">
        <f t="shared" si="1"/>
        <v>83.551790236203303</v>
      </c>
      <c r="F75" s="50">
        <f t="shared" si="1"/>
        <v>83.36999618248359</v>
      </c>
      <c r="G75" s="50">
        <f t="shared" si="1"/>
        <v>81.261138072666114</v>
      </c>
      <c r="H75" s="50">
        <f t="shared" si="1"/>
        <v>83.488798388520763</v>
      </c>
      <c r="I75" s="50">
        <f t="shared" si="1"/>
        <v>80.701718836424206</v>
      </c>
      <c r="J75" s="50">
        <f t="shared" si="1"/>
        <v>80.430480825517577</v>
      </c>
      <c r="K75" s="50">
        <f t="shared" si="1"/>
        <v>80.856139408468607</v>
      </c>
      <c r="L75" s="50">
        <f t="shared" si="1"/>
        <v>82.501932319628978</v>
      </c>
    </row>
    <row r="76" spans="2:27" ht="16.5" thickTop="1" thickBot="1">
      <c r="B76" s="101" t="s">
        <v>118</v>
      </c>
      <c r="C76" s="102" t="s">
        <v>189</v>
      </c>
      <c r="D76" s="89" t="s">
        <v>190</v>
      </c>
      <c r="E76" s="50">
        <f t="shared" si="1"/>
        <v>71.071737351222183</v>
      </c>
      <c r="F76" s="50">
        <f t="shared" si="1"/>
        <v>71.854645940040299</v>
      </c>
      <c r="G76" s="50">
        <f t="shared" si="1"/>
        <v>72.360992939526341</v>
      </c>
      <c r="H76" s="50">
        <f t="shared" si="1"/>
        <v>70.975936584714006</v>
      </c>
      <c r="I76" s="50">
        <f t="shared" si="1"/>
        <v>72.049197694773625</v>
      </c>
      <c r="J76" s="50">
        <f t="shared" si="1"/>
        <v>73.395862231753185</v>
      </c>
      <c r="K76" s="50">
        <f t="shared" si="1"/>
        <v>72.265588847417334</v>
      </c>
      <c r="L76" s="50">
        <f t="shared" si="1"/>
        <v>71.563581925365156</v>
      </c>
    </row>
    <row r="77" spans="2:27" ht="16.5" thickTop="1" thickBot="1">
      <c r="B77" s="101" t="s">
        <v>118</v>
      </c>
      <c r="C77" s="102" t="s">
        <v>189</v>
      </c>
      <c r="D77" s="93" t="s">
        <v>118</v>
      </c>
      <c r="E77" s="50">
        <f t="shared" ref="E77:L86" si="2">E18/E48*1000</f>
        <v>69.72186158755278</v>
      </c>
      <c r="F77" s="50">
        <f t="shared" si="2"/>
        <v>70.503684279481703</v>
      </c>
      <c r="G77" s="50">
        <f t="shared" si="2"/>
        <v>71.16674705377801</v>
      </c>
      <c r="H77" s="50">
        <f t="shared" si="2"/>
        <v>69.674512388868635</v>
      </c>
      <c r="I77" s="50">
        <f t="shared" si="2"/>
        <v>70.858223433997338</v>
      </c>
      <c r="J77" s="50">
        <f t="shared" si="2"/>
        <v>72.49477938536053</v>
      </c>
      <c r="K77" s="50">
        <f t="shared" si="2"/>
        <v>71.120890345075466</v>
      </c>
      <c r="L77" s="50">
        <f t="shared" si="2"/>
        <v>70.674377212059014</v>
      </c>
    </row>
    <row r="78" spans="2:27" ht="16.5" thickTop="1" thickBot="1">
      <c r="B78" s="101" t="s">
        <v>118</v>
      </c>
      <c r="C78" s="102" t="s">
        <v>189</v>
      </c>
      <c r="D78" s="96" t="s">
        <v>189</v>
      </c>
      <c r="E78" s="50">
        <f t="shared" si="2"/>
        <v>68.630464552671924</v>
      </c>
      <c r="F78" s="50">
        <f t="shared" si="2"/>
        <v>69.413249856226045</v>
      </c>
      <c r="G78" s="50">
        <f t="shared" si="2"/>
        <v>70.267585381139114</v>
      </c>
      <c r="H78" s="50">
        <f t="shared" si="2"/>
        <v>68.638300118897902</v>
      </c>
      <c r="I78" s="50">
        <f t="shared" si="2"/>
        <v>69.942781079642458</v>
      </c>
      <c r="J78" s="50">
        <f t="shared" si="2"/>
        <v>71.766649796854907</v>
      </c>
      <c r="K78" s="50">
        <f t="shared" si="2"/>
        <v>70.256982775667666</v>
      </c>
      <c r="L78" s="50">
        <f t="shared" si="2"/>
        <v>69.935605567450722</v>
      </c>
    </row>
    <row r="79" spans="2:27" ht="15.75" thickBot="1">
      <c r="B79" s="101" t="s">
        <v>118</v>
      </c>
      <c r="C79" s="98" t="s">
        <v>118</v>
      </c>
      <c r="D79" s="103" t="s">
        <v>190</v>
      </c>
      <c r="E79" s="50">
        <f t="shared" si="2"/>
        <v>80.987722778400055</v>
      </c>
      <c r="F79" s="50">
        <f t="shared" si="2"/>
        <v>81.335505238135539</v>
      </c>
      <c r="G79" s="50">
        <f t="shared" si="2"/>
        <v>80.350736636870209</v>
      </c>
      <c r="H79" s="50">
        <f t="shared" si="2"/>
        <v>80.746873425696251</v>
      </c>
      <c r="I79" s="50">
        <f t="shared" si="2"/>
        <v>79.973947049426499</v>
      </c>
      <c r="J79" s="50">
        <f t="shared" si="2"/>
        <v>80.119336642466934</v>
      </c>
      <c r="K79" s="50">
        <f t="shared" si="2"/>
        <v>80.174389669882572</v>
      </c>
      <c r="L79" s="50">
        <f t="shared" si="2"/>
        <v>80.104563232681528</v>
      </c>
    </row>
    <row r="80" spans="2:27" ht="15.75" thickBot="1">
      <c r="B80" s="101" t="s">
        <v>118</v>
      </c>
      <c r="C80" s="98" t="s">
        <v>118</v>
      </c>
      <c r="D80" s="104" t="s">
        <v>118</v>
      </c>
      <c r="E80" s="50">
        <f t="shared" si="2"/>
        <v>79.254719503240722</v>
      </c>
      <c r="F80" s="50">
        <f t="shared" si="2"/>
        <v>79.661860270073944</v>
      </c>
      <c r="G80" s="50">
        <f t="shared" si="2"/>
        <v>78.952109067307362</v>
      </c>
      <c r="H80" s="50">
        <f t="shared" si="2"/>
        <v>79.119928928117389</v>
      </c>
      <c r="I80" s="50">
        <f t="shared" si="2"/>
        <v>78.573227234807391</v>
      </c>
      <c r="J80" s="50">
        <f t="shared" si="2"/>
        <v>79.211434619519196</v>
      </c>
      <c r="K80" s="50">
        <f t="shared" si="2"/>
        <v>78.879170497336347</v>
      </c>
      <c r="L80" s="50">
        <f t="shared" si="2"/>
        <v>79.037000597487207</v>
      </c>
    </row>
    <row r="81" spans="2:12" ht="15.75" thickBot="1">
      <c r="B81" s="101" t="s">
        <v>118</v>
      </c>
      <c r="C81" s="98" t="s">
        <v>118</v>
      </c>
      <c r="D81" s="106" t="s">
        <v>138</v>
      </c>
      <c r="E81" s="50">
        <f t="shared" si="2"/>
        <v>77.996215446562175</v>
      </c>
      <c r="F81" s="50">
        <f t="shared" si="2"/>
        <v>78.444021775390695</v>
      </c>
      <c r="G81" s="50">
        <f t="shared" si="2"/>
        <v>77.988238450894883</v>
      </c>
      <c r="H81" s="50">
        <f t="shared" si="2"/>
        <v>77.902245322844749</v>
      </c>
      <c r="I81" s="50">
        <f t="shared" si="2"/>
        <v>77.609692706766523</v>
      </c>
      <c r="J81" s="50">
        <f t="shared" si="2"/>
        <v>78.479541949140881</v>
      </c>
      <c r="K81" s="50">
        <f t="shared" si="2"/>
        <v>77.95709080687179</v>
      </c>
      <c r="L81" s="50">
        <f t="shared" si="2"/>
        <v>78.196710694516369</v>
      </c>
    </row>
    <row r="82" spans="2:12" ht="15.75" thickBot="1">
      <c r="B82" s="101" t="s">
        <v>118</v>
      </c>
      <c r="C82" s="99" t="s">
        <v>190</v>
      </c>
      <c r="D82" s="89" t="s">
        <v>190</v>
      </c>
      <c r="E82" s="50">
        <f t="shared" si="2"/>
        <v>88.751838283374994</v>
      </c>
      <c r="F82" s="50">
        <f t="shared" si="2"/>
        <v>88.484771881904123</v>
      </c>
      <c r="G82" s="50">
        <f t="shared" si="2"/>
        <v>86.491657429076525</v>
      </c>
      <c r="H82" s="50">
        <f t="shared" si="2"/>
        <v>88.312739806892637</v>
      </c>
      <c r="I82" s="50">
        <f t="shared" si="2"/>
        <v>86.001488275304482</v>
      </c>
      <c r="J82" s="50">
        <f t="shared" si="2"/>
        <v>85.124178216645547</v>
      </c>
      <c r="K82" s="50">
        <f t="shared" si="2"/>
        <v>85.928254751767398</v>
      </c>
      <c r="L82" s="50">
        <f t="shared" si="2"/>
        <v>86.499704416027754</v>
      </c>
    </row>
    <row r="83" spans="2:12" ht="15.75" thickBot="1">
      <c r="B83" s="101" t="s">
        <v>118</v>
      </c>
      <c r="C83" s="99" t="s">
        <v>190</v>
      </c>
      <c r="D83" s="93" t="s">
        <v>118</v>
      </c>
      <c r="E83" s="50">
        <f t="shared" si="2"/>
        <v>86.794707191720889</v>
      </c>
      <c r="F83" s="50">
        <f t="shared" si="2"/>
        <v>86.650435490171347</v>
      </c>
      <c r="G83" s="50">
        <f t="shared" si="2"/>
        <v>84.995698994347066</v>
      </c>
      <c r="H83" s="50">
        <f t="shared" si="2"/>
        <v>86.493325883905683</v>
      </c>
      <c r="I83" s="50">
        <f t="shared" si="2"/>
        <v>84.545204151457355</v>
      </c>
      <c r="J83" s="50">
        <f t="shared" si="2"/>
        <v>84.19821378136389</v>
      </c>
      <c r="K83" s="50">
        <f t="shared" si="2"/>
        <v>84.58689423820644</v>
      </c>
      <c r="L83" s="50">
        <f t="shared" si="2"/>
        <v>85.340631275155005</v>
      </c>
    </row>
    <row r="84" spans="2:12" ht="15.75" thickBot="1">
      <c r="B84" s="101" t="s">
        <v>118</v>
      </c>
      <c r="C84" s="99" t="s">
        <v>190</v>
      </c>
      <c r="D84" s="96" t="s">
        <v>189</v>
      </c>
      <c r="E84" s="50">
        <f t="shared" si="2"/>
        <v>85.345658395179072</v>
      </c>
      <c r="F84" s="50">
        <f t="shared" si="2"/>
        <v>85.29674515860107</v>
      </c>
      <c r="G84" s="50">
        <f t="shared" si="2"/>
        <v>83.966260779321857</v>
      </c>
      <c r="H84" s="50">
        <f t="shared" si="2"/>
        <v>85.097954979341679</v>
      </c>
      <c r="I84" s="50">
        <f t="shared" si="2"/>
        <v>83.520417517517458</v>
      </c>
      <c r="J84" s="50">
        <f t="shared" si="2"/>
        <v>83.52065023846869</v>
      </c>
      <c r="K84" s="50">
        <f t="shared" si="2"/>
        <v>83.777660862805121</v>
      </c>
      <c r="L84" s="50">
        <f t="shared" si="2"/>
        <v>84.435510928116415</v>
      </c>
    </row>
    <row r="85" spans="2:12" ht="15.75" thickBot="1">
      <c r="B85" s="109" t="s">
        <v>190</v>
      </c>
      <c r="C85" s="88" t="s">
        <v>189</v>
      </c>
      <c r="D85" s="89" t="s">
        <v>190</v>
      </c>
      <c r="E85" s="50">
        <f t="shared" si="2"/>
        <v>72.427754652873077</v>
      </c>
      <c r="F85" s="50">
        <f t="shared" si="2"/>
        <v>73.239678350377275</v>
      </c>
      <c r="G85" s="50">
        <f t="shared" si="2"/>
        <v>74.949689169307518</v>
      </c>
      <c r="H85" s="50">
        <f t="shared" si="2"/>
        <v>72.197496278758294</v>
      </c>
      <c r="I85" s="50">
        <f t="shared" si="2"/>
        <v>74.762517514834101</v>
      </c>
      <c r="J85" s="50">
        <f t="shared" si="2"/>
        <v>76.68797995260519</v>
      </c>
      <c r="K85" s="50">
        <f t="shared" si="2"/>
        <v>74.837427993175154</v>
      </c>
      <c r="L85" s="50">
        <f t="shared" si="2"/>
        <v>73.379121235278987</v>
      </c>
    </row>
    <row r="86" spans="2:12" ht="15.75" thickBot="1">
      <c r="B86" s="109" t="s">
        <v>190</v>
      </c>
      <c r="C86" s="88" t="s">
        <v>189</v>
      </c>
      <c r="D86" s="93" t="s">
        <v>118</v>
      </c>
      <c r="E86" s="50">
        <f t="shared" si="2"/>
        <v>71.047229062686526</v>
      </c>
      <c r="F86" s="50">
        <f t="shared" si="2"/>
        <v>71.870318491416995</v>
      </c>
      <c r="G86" s="50">
        <f t="shared" si="2"/>
        <v>73.752479001699896</v>
      </c>
      <c r="H86" s="50">
        <f t="shared" si="2"/>
        <v>70.894814364682958</v>
      </c>
      <c r="I86" s="50">
        <f t="shared" si="2"/>
        <v>73.566663999531826</v>
      </c>
      <c r="J86" s="50">
        <f t="shared" si="2"/>
        <v>75.798033951097054</v>
      </c>
      <c r="K86" s="50">
        <f t="shared" si="2"/>
        <v>73.703888929151987</v>
      </c>
      <c r="L86" s="50">
        <f t="shared" si="2"/>
        <v>72.493284701198363</v>
      </c>
    </row>
    <row r="87" spans="2:12" ht="15.75" thickBot="1">
      <c r="B87" s="109" t="s">
        <v>190</v>
      </c>
      <c r="C87" s="88" t="s">
        <v>189</v>
      </c>
      <c r="D87" s="96" t="s">
        <v>189</v>
      </c>
      <c r="E87" s="50">
        <f t="shared" ref="E87:L93" si="3">E28/E58*1000</f>
        <v>69.982048482461124</v>
      </c>
      <c r="F87" s="50">
        <f t="shared" si="3"/>
        <v>70.804703456906964</v>
      </c>
      <c r="G87" s="50">
        <f t="shared" si="3"/>
        <v>72.861065829783911</v>
      </c>
      <c r="H87" s="50">
        <f t="shared" si="3"/>
        <v>69.877849228212924</v>
      </c>
      <c r="I87" s="50">
        <f t="shared" si="3"/>
        <v>72.657310833254556</v>
      </c>
      <c r="J87" s="50">
        <f t="shared" si="3"/>
        <v>75.067507537988931</v>
      </c>
      <c r="K87" s="50">
        <f t="shared" si="3"/>
        <v>72.834701762752502</v>
      </c>
      <c r="L87" s="50">
        <f t="shared" si="3"/>
        <v>71.748369635516084</v>
      </c>
    </row>
    <row r="88" spans="2:12" ht="15.75" thickBot="1">
      <c r="B88" s="109" t="s">
        <v>190</v>
      </c>
      <c r="C88" s="98" t="s">
        <v>118</v>
      </c>
      <c r="D88" s="89" t="s">
        <v>190</v>
      </c>
      <c r="E88" s="50">
        <f t="shared" si="3"/>
        <v>82.455565326708722</v>
      </c>
      <c r="F88" s="50">
        <f t="shared" si="3"/>
        <v>82.833401685538888</v>
      </c>
      <c r="G88" s="50">
        <f t="shared" si="3"/>
        <v>82.908258102029848</v>
      </c>
      <c r="H88" s="50">
        <f t="shared" si="3"/>
        <v>82.075963977310479</v>
      </c>
      <c r="I88" s="50">
        <f t="shared" si="3"/>
        <v>82.60253134177735</v>
      </c>
      <c r="J88" s="50">
        <f t="shared" si="3"/>
        <v>83.358736772036636</v>
      </c>
      <c r="K88" s="50">
        <f t="shared" si="3"/>
        <v>82.607421451450222</v>
      </c>
      <c r="L88" s="50">
        <f t="shared" si="3"/>
        <v>81.952232651161523</v>
      </c>
    </row>
    <row r="89" spans="2:12" ht="15.75" thickBot="1">
      <c r="B89" s="109" t="s">
        <v>190</v>
      </c>
      <c r="C89" s="98" t="s">
        <v>118</v>
      </c>
      <c r="D89" s="93" t="s">
        <v>118</v>
      </c>
      <c r="E89" s="50">
        <f t="shared" si="3"/>
        <v>80.786948559093474</v>
      </c>
      <c r="F89" s="50">
        <f t="shared" si="3"/>
        <v>81.24843867603073</v>
      </c>
      <c r="G89" s="50">
        <f t="shared" si="3"/>
        <v>81.564607727717274</v>
      </c>
      <c r="H89" s="50">
        <f t="shared" si="3"/>
        <v>80.487327163096822</v>
      </c>
      <c r="I89" s="50">
        <f t="shared" si="3"/>
        <v>81.259193162395249</v>
      </c>
      <c r="J89" s="50">
        <f t="shared" si="3"/>
        <v>82.431538831307947</v>
      </c>
      <c r="K89" s="50">
        <f t="shared" si="3"/>
        <v>81.354895098939608</v>
      </c>
      <c r="L89" s="50">
        <f t="shared" si="3"/>
        <v>80.900035519864389</v>
      </c>
    </row>
    <row r="90" spans="2:12" ht="15.75" thickBot="1">
      <c r="B90" s="109" t="s">
        <v>190</v>
      </c>
      <c r="C90" s="98" t="s">
        <v>118</v>
      </c>
      <c r="D90" s="96" t="s">
        <v>189</v>
      </c>
      <c r="E90" s="50">
        <f t="shared" si="3"/>
        <v>79.49061923775254</v>
      </c>
      <c r="F90" s="50">
        <f t="shared" si="3"/>
        <v>79.985107322371775</v>
      </c>
      <c r="G90" s="50">
        <f t="shared" si="3"/>
        <v>80.574835461878678</v>
      </c>
      <c r="H90" s="50">
        <f t="shared" si="3"/>
        <v>79.257652108415371</v>
      </c>
      <c r="I90" s="50">
        <f t="shared" si="3"/>
        <v>80.278440177176819</v>
      </c>
      <c r="J90" s="50">
        <f t="shared" si="3"/>
        <v>81.705091365719724</v>
      </c>
      <c r="K90" s="50">
        <f t="shared" si="3"/>
        <v>80.432776348179459</v>
      </c>
      <c r="L90" s="50">
        <f t="shared" si="3"/>
        <v>80.044425580922166</v>
      </c>
    </row>
    <row r="91" spans="2:12" ht="15.75" thickBot="1">
      <c r="B91" s="109" t="s">
        <v>190</v>
      </c>
      <c r="C91" s="99" t="s">
        <v>190</v>
      </c>
      <c r="D91" s="89" t="s">
        <v>190</v>
      </c>
      <c r="E91" s="50">
        <f t="shared" si="3"/>
        <v>90.374498435382975</v>
      </c>
      <c r="F91" s="50">
        <f t="shared" si="3"/>
        <v>90.184693637814277</v>
      </c>
      <c r="G91" s="50">
        <f t="shared" si="3"/>
        <v>89.132098762161661</v>
      </c>
      <c r="H91" s="50">
        <f t="shared" si="3"/>
        <v>89.788851432276473</v>
      </c>
      <c r="I91" s="50">
        <f t="shared" si="3"/>
        <v>88.683664455136949</v>
      </c>
      <c r="J91" s="50">
        <f t="shared" si="3"/>
        <v>88.453581467227778</v>
      </c>
      <c r="K91" s="50">
        <f t="shared" si="3"/>
        <v>88.612942801979784</v>
      </c>
      <c r="L91" s="50">
        <f t="shared" si="3"/>
        <v>88.489698746421041</v>
      </c>
    </row>
    <row r="92" spans="2:12" ht="15.75" thickBot="1">
      <c r="B92" s="109" t="s">
        <v>190</v>
      </c>
      <c r="C92" s="99" t="s">
        <v>190</v>
      </c>
      <c r="D92" s="93" t="s">
        <v>118</v>
      </c>
      <c r="E92" s="50">
        <f t="shared" si="3"/>
        <v>88.539082389559539</v>
      </c>
      <c r="F92" s="50">
        <f t="shared" si="3"/>
        <v>88.405313588515881</v>
      </c>
      <c r="G92" s="50">
        <f t="shared" si="3"/>
        <v>87.717208845645231</v>
      </c>
      <c r="H92" s="50">
        <f t="shared" si="3"/>
        <v>88.013211152378986</v>
      </c>
      <c r="I92" s="50">
        <f t="shared" si="3"/>
        <v>87.30343227559392</v>
      </c>
      <c r="J92" s="50">
        <f t="shared" si="3"/>
        <v>87.549876134994221</v>
      </c>
      <c r="K92" s="50">
        <f t="shared" si="3"/>
        <v>87.271885623672006</v>
      </c>
      <c r="L92" s="50">
        <f t="shared" si="3"/>
        <v>87.332075385630674</v>
      </c>
    </row>
    <row r="93" spans="2:12">
      <c r="B93" s="109" t="s">
        <v>190</v>
      </c>
      <c r="C93" s="99" t="s">
        <v>190</v>
      </c>
      <c r="D93" s="96" t="s">
        <v>189</v>
      </c>
      <c r="E93" s="50">
        <f t="shared" si="3"/>
        <v>87.061223637488695</v>
      </c>
      <c r="F93" s="50">
        <f t="shared" si="3"/>
        <v>87.086273042817382</v>
      </c>
      <c r="G93" s="50">
        <f t="shared" si="3"/>
        <v>86.696692655365652</v>
      </c>
      <c r="H93" s="50">
        <f t="shared" si="3"/>
        <v>86.65991293474714</v>
      </c>
      <c r="I93" s="50">
        <f t="shared" si="3"/>
        <v>86.281585114286742</v>
      </c>
      <c r="J93" s="50">
        <f t="shared" si="3"/>
        <v>86.84694397015474</v>
      </c>
      <c r="K93" s="50">
        <f t="shared" si="3"/>
        <v>86.33950409031911</v>
      </c>
      <c r="L93" s="50">
        <f t="shared" si="3"/>
        <v>86.425638432117907</v>
      </c>
    </row>
    <row r="95" spans="2:12" ht="15.75" thickBot="1">
      <c r="E95" s="50">
        <f>SUMPRODUCT(E67:E93,$N$8:$N$34)</f>
        <v>80.475690280403185</v>
      </c>
      <c r="F95" s="50">
        <f t="shared" ref="F95:L95" si="4">SUMPRODUCT(F67:F93,$N$8:$N$34)</f>
        <v>80.704224309428511</v>
      </c>
      <c r="G95" s="50">
        <f t="shared" si="4"/>
        <v>79.731875298026253</v>
      </c>
      <c r="H95" s="50">
        <f t="shared" si="4"/>
        <v>80.285125081202011</v>
      </c>
      <c r="I95" s="50">
        <f t="shared" si="4"/>
        <v>79.312645843193593</v>
      </c>
      <c r="J95" s="50">
        <f t="shared" si="4"/>
        <v>79.670176840495458</v>
      </c>
      <c r="K95" s="50">
        <f t="shared" si="4"/>
        <v>79.463288629130375</v>
      </c>
      <c r="L95" s="50">
        <f t="shared" si="4"/>
        <v>79.875789169960214</v>
      </c>
    </row>
    <row r="96" spans="2:12">
      <c r="E96" s="183" t="s">
        <v>123</v>
      </c>
      <c r="F96" s="183" t="s">
        <v>124</v>
      </c>
      <c r="G96" s="183" t="s">
        <v>125</v>
      </c>
      <c r="H96" s="183" t="s">
        <v>122</v>
      </c>
      <c r="I96" s="183" t="s">
        <v>121</v>
      </c>
      <c r="J96" s="183" t="s">
        <v>88</v>
      </c>
      <c r="K96" s="183" t="s">
        <v>119</v>
      </c>
      <c r="L96" s="183" t="s">
        <v>120</v>
      </c>
    </row>
    <row r="97" spans="5:12" ht="15.75" thickBot="1">
      <c r="E97" s="184"/>
      <c r="F97" s="184"/>
      <c r="G97" s="184"/>
      <c r="H97" s="184"/>
      <c r="I97" s="184"/>
      <c r="J97" s="184"/>
      <c r="K97" s="184"/>
      <c r="L97" s="184"/>
    </row>
  </sheetData>
  <mergeCells count="22">
    <mergeCell ref="J6:J7"/>
    <mergeCell ref="K6:K7"/>
    <mergeCell ref="L6:L7"/>
    <mergeCell ref="E6:E7"/>
    <mergeCell ref="F6:F7"/>
    <mergeCell ref="G6:G7"/>
    <mergeCell ref="H6:H7"/>
    <mergeCell ref="I6:I7"/>
    <mergeCell ref="B36:B37"/>
    <mergeCell ref="C36:C37"/>
    <mergeCell ref="D36:D37"/>
    <mergeCell ref="B6:B7"/>
    <mergeCell ref="C6:C7"/>
    <mergeCell ref="D6:D7"/>
    <mergeCell ref="J96:J97"/>
    <mergeCell ref="K96:K97"/>
    <mergeCell ref="L96:L97"/>
    <mergeCell ref="E96:E97"/>
    <mergeCell ref="F96:F97"/>
    <mergeCell ref="G96:G97"/>
    <mergeCell ref="H96:H97"/>
    <mergeCell ref="I96:I9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2"/>
  <sheetViews>
    <sheetView workbookViewId="0">
      <selection activeCell="A2" sqref="A2"/>
    </sheetView>
  </sheetViews>
  <sheetFormatPr defaultRowHeight="15"/>
  <cols>
    <col min="1" max="1" width="30.85546875" bestFit="1" customWidth="1"/>
    <col min="2" max="2" width="31.140625" bestFit="1" customWidth="1"/>
  </cols>
  <sheetData>
    <row r="1" spans="1:52">
      <c r="A1" s="168" t="s">
        <v>401</v>
      </c>
      <c r="B1" s="169"/>
    </row>
    <row r="3" spans="1:52" s="59" customFormat="1" ht="30">
      <c r="A3" s="58" t="s">
        <v>251</v>
      </c>
      <c r="C3" s="61" t="s">
        <v>252</v>
      </c>
    </row>
    <row r="4" spans="1:52" s="59" customFormat="1">
      <c r="A4" s="60"/>
      <c r="C4" s="61">
        <v>2013</v>
      </c>
      <c r="D4" s="61">
        <v>2014</v>
      </c>
      <c r="E4" s="61">
        <v>2015</v>
      </c>
      <c r="F4" s="61">
        <v>2016</v>
      </c>
      <c r="G4" s="61">
        <v>2017</v>
      </c>
      <c r="H4" s="61">
        <v>2018</v>
      </c>
      <c r="I4" s="61">
        <v>2019</v>
      </c>
      <c r="J4" s="61">
        <v>2020</v>
      </c>
      <c r="K4" s="61">
        <v>2021</v>
      </c>
      <c r="L4" s="61">
        <v>2022</v>
      </c>
      <c r="M4" s="61">
        <v>2023</v>
      </c>
      <c r="N4" s="61">
        <v>2024</v>
      </c>
      <c r="O4" s="61">
        <v>2025</v>
      </c>
      <c r="P4" s="61">
        <v>2026</v>
      </c>
      <c r="Q4" s="61">
        <v>2027</v>
      </c>
      <c r="R4" s="61">
        <v>2028</v>
      </c>
      <c r="S4" s="61">
        <v>2029</v>
      </c>
      <c r="T4" s="61">
        <v>2030</v>
      </c>
      <c r="U4" s="61">
        <v>2031</v>
      </c>
      <c r="V4" s="61">
        <v>2032</v>
      </c>
      <c r="W4" s="61">
        <v>2033</v>
      </c>
      <c r="X4" s="61">
        <v>2034</v>
      </c>
      <c r="Y4" s="61">
        <v>2035</v>
      </c>
      <c r="Z4" s="61">
        <v>2036</v>
      </c>
      <c r="AA4" s="61">
        <v>2037</v>
      </c>
      <c r="AB4" s="61">
        <v>2038</v>
      </c>
      <c r="AC4" s="61">
        <v>2039</v>
      </c>
      <c r="AD4" s="61">
        <v>2040</v>
      </c>
      <c r="AE4" s="61">
        <v>2041</v>
      </c>
      <c r="AF4" s="61">
        <v>2042</v>
      </c>
      <c r="AG4" s="61">
        <v>2043</v>
      </c>
      <c r="AH4" s="61">
        <v>2044</v>
      </c>
      <c r="AI4" s="61">
        <v>2045</v>
      </c>
      <c r="AJ4" s="61">
        <v>2046</v>
      </c>
      <c r="AK4" s="61">
        <v>2047</v>
      </c>
      <c r="AL4" s="61">
        <v>2048</v>
      </c>
      <c r="AM4" s="61">
        <v>2049</v>
      </c>
      <c r="AN4" s="61">
        <v>2050</v>
      </c>
      <c r="AO4" s="61">
        <v>2051</v>
      </c>
      <c r="AP4" s="61">
        <v>2052</v>
      </c>
      <c r="AQ4" s="61">
        <v>2053</v>
      </c>
      <c r="AR4" s="61">
        <v>2054</v>
      </c>
      <c r="AS4" s="61">
        <v>2055</v>
      </c>
      <c r="AT4" s="61">
        <v>2056</v>
      </c>
      <c r="AU4" s="61">
        <v>2057</v>
      </c>
      <c r="AV4" s="61">
        <v>2058</v>
      </c>
      <c r="AW4" s="61">
        <v>2059</v>
      </c>
      <c r="AX4" s="61">
        <v>2060</v>
      </c>
      <c r="AY4" s="61">
        <v>2061</v>
      </c>
      <c r="AZ4" s="61">
        <v>2062</v>
      </c>
    </row>
    <row r="5" spans="1:52" s="59" customFormat="1">
      <c r="A5" s="159" t="s">
        <v>271</v>
      </c>
      <c r="B5" s="59" t="s">
        <v>271</v>
      </c>
      <c r="C5" s="149">
        <v>61.2</v>
      </c>
      <c r="D5" s="149">
        <v>63.08</v>
      </c>
      <c r="E5" s="149">
        <v>65.22</v>
      </c>
      <c r="F5" s="149">
        <v>67.540000000000006</v>
      </c>
      <c r="G5" s="149">
        <v>69.930000000000007</v>
      </c>
      <c r="H5" s="149">
        <v>72.290000000000006</v>
      </c>
      <c r="I5" s="149">
        <v>74.72</v>
      </c>
      <c r="J5" s="149">
        <v>77.34</v>
      </c>
      <c r="K5" s="149">
        <v>79.95</v>
      </c>
      <c r="L5" s="149">
        <v>82.64</v>
      </c>
      <c r="M5" s="149">
        <v>85.43</v>
      </c>
      <c r="N5" s="149">
        <v>88.35</v>
      </c>
      <c r="O5" s="149">
        <v>91.37</v>
      </c>
      <c r="P5" s="149">
        <v>94.48</v>
      </c>
      <c r="Q5" s="149">
        <v>97.7</v>
      </c>
      <c r="R5" s="149">
        <v>101.01</v>
      </c>
      <c r="S5" s="149">
        <v>104.43</v>
      </c>
      <c r="T5" s="149">
        <v>107.97</v>
      </c>
      <c r="U5" s="149">
        <v>111.62</v>
      </c>
      <c r="V5" s="149">
        <v>115.41</v>
      </c>
      <c r="W5" s="149">
        <v>95.18</v>
      </c>
      <c r="X5" s="149">
        <v>96.48</v>
      </c>
      <c r="Y5" s="149">
        <v>101.6</v>
      </c>
      <c r="Z5" s="149">
        <v>102.9</v>
      </c>
      <c r="AA5" s="149">
        <v>103.18</v>
      </c>
      <c r="AB5" s="149">
        <v>107.77</v>
      </c>
      <c r="AC5" s="149">
        <v>109.61</v>
      </c>
      <c r="AD5" s="149">
        <v>110.37</v>
      </c>
      <c r="AE5" s="149">
        <v>115.33</v>
      </c>
      <c r="AF5" s="149">
        <v>118.13</v>
      </c>
      <c r="AG5" s="149">
        <v>121.71</v>
      </c>
      <c r="AH5" s="149">
        <v>122.27</v>
      </c>
      <c r="AI5" s="149">
        <v>126.52</v>
      </c>
      <c r="AJ5" s="149">
        <v>130.11000000000001</v>
      </c>
      <c r="AK5" s="149">
        <v>133</v>
      </c>
      <c r="AL5" s="149">
        <v>134.38</v>
      </c>
      <c r="AM5" s="149">
        <v>134.62</v>
      </c>
      <c r="AN5" s="149">
        <v>135.94999999999999</v>
      </c>
      <c r="AO5" s="149">
        <v>139.61000000000001</v>
      </c>
      <c r="AP5" s="149">
        <v>141.61000000000001</v>
      </c>
      <c r="AQ5" s="149">
        <v>144.1</v>
      </c>
      <c r="AR5" s="149">
        <v>147.88</v>
      </c>
      <c r="AS5" s="149">
        <v>149.63999999999999</v>
      </c>
      <c r="AT5" s="149">
        <v>151.82</v>
      </c>
      <c r="AU5" s="149">
        <v>153.87</v>
      </c>
      <c r="AV5" s="149">
        <v>155.07</v>
      </c>
      <c r="AW5" s="149">
        <v>157.59</v>
      </c>
      <c r="AX5" s="149">
        <v>160</v>
      </c>
      <c r="AY5" s="149">
        <v>162.52000000000001</v>
      </c>
      <c r="AZ5" s="149">
        <v>166.48</v>
      </c>
    </row>
    <row r="6" spans="1:52" s="59" customFormat="1">
      <c r="A6" s="159" t="s">
        <v>289</v>
      </c>
      <c r="B6" s="59" t="s">
        <v>289</v>
      </c>
      <c r="C6" s="149">
        <v>61.2</v>
      </c>
      <c r="D6" s="149">
        <v>63.08</v>
      </c>
      <c r="E6" s="149">
        <v>65.260000000000005</v>
      </c>
      <c r="F6" s="149">
        <v>67.63</v>
      </c>
      <c r="G6" s="149">
        <v>70.06</v>
      </c>
      <c r="H6" s="149">
        <v>72.47</v>
      </c>
      <c r="I6" s="149">
        <v>74.959999999999994</v>
      </c>
      <c r="J6" s="149">
        <v>77.64</v>
      </c>
      <c r="K6" s="149">
        <v>80.3</v>
      </c>
      <c r="L6" s="149">
        <v>83.07</v>
      </c>
      <c r="M6" s="149">
        <v>85.92</v>
      </c>
      <c r="N6" s="149">
        <v>88.91</v>
      </c>
      <c r="O6" s="149">
        <v>92.01</v>
      </c>
      <c r="P6" s="149">
        <v>95.2</v>
      </c>
      <c r="Q6" s="149">
        <v>98.51</v>
      </c>
      <c r="R6" s="149">
        <v>101.91</v>
      </c>
      <c r="S6" s="149">
        <v>105.43</v>
      </c>
      <c r="T6" s="149">
        <v>109.08</v>
      </c>
      <c r="U6" s="149">
        <v>112.84</v>
      </c>
      <c r="V6" s="149">
        <v>116.74</v>
      </c>
      <c r="W6" s="149">
        <v>97.06</v>
      </c>
      <c r="X6" s="149">
        <v>96.87</v>
      </c>
      <c r="Y6" s="149">
        <v>102.7</v>
      </c>
      <c r="Z6" s="149">
        <v>104.01</v>
      </c>
      <c r="AA6" s="149">
        <v>104.89</v>
      </c>
      <c r="AB6" s="149">
        <v>104.36</v>
      </c>
      <c r="AC6" s="149">
        <v>107.83</v>
      </c>
      <c r="AD6" s="149">
        <v>109.48</v>
      </c>
      <c r="AE6" s="149">
        <v>110.44</v>
      </c>
      <c r="AF6" s="149">
        <v>114.42</v>
      </c>
      <c r="AG6" s="149">
        <v>118.27</v>
      </c>
      <c r="AH6" s="149">
        <v>119.54</v>
      </c>
      <c r="AI6" s="149">
        <v>119.57</v>
      </c>
      <c r="AJ6" s="149">
        <v>124.23</v>
      </c>
      <c r="AK6" s="149">
        <v>127.02</v>
      </c>
      <c r="AL6" s="149">
        <v>127.77</v>
      </c>
      <c r="AM6" s="149">
        <v>127.28</v>
      </c>
      <c r="AN6" s="149">
        <v>128.35</v>
      </c>
      <c r="AO6" s="149">
        <v>131.58000000000001</v>
      </c>
      <c r="AP6" s="149">
        <v>132.97999999999999</v>
      </c>
      <c r="AQ6" s="149">
        <v>133.19</v>
      </c>
      <c r="AR6" s="149">
        <v>134.68</v>
      </c>
      <c r="AS6" s="149">
        <v>135.34</v>
      </c>
      <c r="AT6" s="149">
        <v>136.38</v>
      </c>
      <c r="AU6" s="149">
        <v>137.31</v>
      </c>
      <c r="AV6" s="149">
        <v>138.07</v>
      </c>
      <c r="AW6" s="149">
        <v>139.19999999999999</v>
      </c>
      <c r="AX6" s="149">
        <v>141.6</v>
      </c>
      <c r="AY6" s="149">
        <v>143.35</v>
      </c>
      <c r="AZ6" s="149">
        <v>144.68</v>
      </c>
    </row>
    <row r="7" spans="1:52" s="59" customFormat="1">
      <c r="A7" s="159" t="s">
        <v>279</v>
      </c>
      <c r="B7" s="59" t="s">
        <v>279</v>
      </c>
      <c r="C7" s="149">
        <v>61.2</v>
      </c>
      <c r="D7" s="149">
        <v>63.08</v>
      </c>
      <c r="E7" s="149">
        <v>65.489999999999995</v>
      </c>
      <c r="F7" s="149">
        <v>68.099999999999994</v>
      </c>
      <c r="G7" s="149">
        <v>70.8</v>
      </c>
      <c r="H7" s="149">
        <v>73.489999999999995</v>
      </c>
      <c r="I7" s="149">
        <v>76.28</v>
      </c>
      <c r="J7" s="149">
        <v>79.290000000000006</v>
      </c>
      <c r="K7" s="149">
        <v>82.29</v>
      </c>
      <c r="L7" s="149">
        <v>85.43</v>
      </c>
      <c r="M7" s="149">
        <v>88.67</v>
      </c>
      <c r="N7" s="149">
        <v>92.08</v>
      </c>
      <c r="O7" s="149">
        <v>95.62</v>
      </c>
      <c r="P7" s="149">
        <v>99.28</v>
      </c>
      <c r="Q7" s="149">
        <v>103.09</v>
      </c>
      <c r="R7" s="149">
        <v>107.03</v>
      </c>
      <c r="S7" s="149">
        <v>111.11</v>
      </c>
      <c r="T7" s="149">
        <v>115.36</v>
      </c>
      <c r="U7" s="149">
        <v>119.76</v>
      </c>
      <c r="V7" s="149">
        <v>124.33</v>
      </c>
      <c r="W7" s="149">
        <v>99.94</v>
      </c>
      <c r="X7" s="149">
        <v>100.04</v>
      </c>
      <c r="Y7" s="149">
        <v>101.5</v>
      </c>
      <c r="Z7" s="149">
        <v>101.61</v>
      </c>
      <c r="AA7" s="149">
        <v>101.44</v>
      </c>
      <c r="AB7" s="149">
        <v>102.37</v>
      </c>
      <c r="AC7" s="149">
        <v>103.94</v>
      </c>
      <c r="AD7" s="149">
        <v>104.8</v>
      </c>
      <c r="AE7" s="149">
        <v>106.21</v>
      </c>
      <c r="AF7" s="149">
        <v>108.96</v>
      </c>
      <c r="AG7" s="149">
        <v>111.99</v>
      </c>
      <c r="AH7" s="149">
        <v>114.12</v>
      </c>
      <c r="AI7" s="149">
        <v>115.25</v>
      </c>
      <c r="AJ7" s="149">
        <v>119.05</v>
      </c>
      <c r="AK7" s="149">
        <v>121.42</v>
      </c>
      <c r="AL7" s="149">
        <v>121.7</v>
      </c>
      <c r="AM7" s="149">
        <v>121.47</v>
      </c>
      <c r="AN7" s="149">
        <v>122.57</v>
      </c>
      <c r="AO7" s="149">
        <v>125.73</v>
      </c>
      <c r="AP7" s="149">
        <v>127.11</v>
      </c>
      <c r="AQ7" s="149">
        <v>129.05000000000001</v>
      </c>
      <c r="AR7" s="149">
        <v>132.34</v>
      </c>
      <c r="AS7" s="149">
        <v>133.51</v>
      </c>
      <c r="AT7" s="149">
        <v>134.28</v>
      </c>
      <c r="AU7" s="149">
        <v>135.46</v>
      </c>
      <c r="AV7" s="149">
        <v>136.07</v>
      </c>
      <c r="AW7" s="149">
        <v>137.13999999999999</v>
      </c>
      <c r="AX7" s="149">
        <v>138.5</v>
      </c>
      <c r="AY7" s="149">
        <v>139.85</v>
      </c>
      <c r="AZ7" s="149">
        <v>141.19999999999999</v>
      </c>
    </row>
    <row r="8" spans="1:52" s="59" customFormat="1">
      <c r="A8" s="159" t="s">
        <v>280</v>
      </c>
      <c r="B8" s="59" t="s">
        <v>280</v>
      </c>
      <c r="C8" s="149">
        <v>61.2</v>
      </c>
      <c r="D8" s="149">
        <v>63.08</v>
      </c>
      <c r="E8" s="149">
        <v>65.22</v>
      </c>
      <c r="F8" s="149">
        <v>67.53</v>
      </c>
      <c r="G8" s="149">
        <v>69.91</v>
      </c>
      <c r="H8" s="149">
        <v>72.27</v>
      </c>
      <c r="I8" s="149">
        <v>74.69</v>
      </c>
      <c r="J8" s="149">
        <v>77.31</v>
      </c>
      <c r="K8" s="149">
        <v>79.91</v>
      </c>
      <c r="L8" s="149">
        <v>82.6</v>
      </c>
      <c r="M8" s="149">
        <v>85.38</v>
      </c>
      <c r="N8" s="149">
        <v>88.29</v>
      </c>
      <c r="O8" s="149">
        <v>91.3</v>
      </c>
      <c r="P8" s="149">
        <v>94.4</v>
      </c>
      <c r="Q8" s="149">
        <v>97.61</v>
      </c>
      <c r="R8" s="149">
        <v>100.92</v>
      </c>
      <c r="S8" s="149">
        <v>104.33</v>
      </c>
      <c r="T8" s="149">
        <v>107.86</v>
      </c>
      <c r="U8" s="149">
        <v>111.5</v>
      </c>
      <c r="V8" s="149">
        <v>115.27</v>
      </c>
      <c r="W8" s="149">
        <v>93.88</v>
      </c>
      <c r="X8" s="149">
        <v>94.75</v>
      </c>
      <c r="Y8" s="149">
        <v>97.49</v>
      </c>
      <c r="Z8" s="149">
        <v>99.95</v>
      </c>
      <c r="AA8" s="149">
        <v>101.22</v>
      </c>
      <c r="AB8" s="149">
        <v>100.91</v>
      </c>
      <c r="AC8" s="149">
        <v>104.5</v>
      </c>
      <c r="AD8" s="149">
        <v>106.3</v>
      </c>
      <c r="AE8" s="149">
        <v>107.52</v>
      </c>
      <c r="AF8" s="149">
        <v>111.38</v>
      </c>
      <c r="AG8" s="149">
        <v>115.24</v>
      </c>
      <c r="AH8" s="149">
        <v>116.55</v>
      </c>
      <c r="AI8" s="149">
        <v>116.94</v>
      </c>
      <c r="AJ8" s="149">
        <v>122.51</v>
      </c>
      <c r="AK8" s="149">
        <v>123.35</v>
      </c>
      <c r="AL8" s="149">
        <v>125.13</v>
      </c>
      <c r="AM8" s="149">
        <v>124.72</v>
      </c>
      <c r="AN8" s="149">
        <v>125.75</v>
      </c>
      <c r="AO8" s="149">
        <v>128.82</v>
      </c>
      <c r="AP8" s="149">
        <v>129.97</v>
      </c>
      <c r="AQ8" s="149">
        <v>131.06</v>
      </c>
      <c r="AR8" s="149">
        <v>133.91999999999999</v>
      </c>
      <c r="AS8" s="149">
        <v>136.03</v>
      </c>
      <c r="AT8" s="149">
        <v>137.13999999999999</v>
      </c>
      <c r="AU8" s="149">
        <v>139.02000000000001</v>
      </c>
      <c r="AV8" s="149">
        <v>139.19999999999999</v>
      </c>
      <c r="AW8" s="149">
        <v>140.5</v>
      </c>
      <c r="AX8" s="149">
        <v>142.88</v>
      </c>
      <c r="AY8" s="149">
        <v>144.9</v>
      </c>
      <c r="AZ8" s="149">
        <v>146.56</v>
      </c>
    </row>
    <row r="9" spans="1:52" s="59" customFormat="1">
      <c r="A9" s="159" t="s">
        <v>290</v>
      </c>
      <c r="B9" s="59" t="s">
        <v>290</v>
      </c>
      <c r="C9" s="149">
        <v>61.2</v>
      </c>
      <c r="D9" s="149">
        <v>63.08</v>
      </c>
      <c r="E9" s="149">
        <v>65.569999999999993</v>
      </c>
      <c r="F9" s="149">
        <v>68.260000000000005</v>
      </c>
      <c r="G9" s="149">
        <v>71.040000000000006</v>
      </c>
      <c r="H9" s="149">
        <v>73.83</v>
      </c>
      <c r="I9" s="149">
        <v>76.72</v>
      </c>
      <c r="J9" s="149">
        <v>79.84</v>
      </c>
      <c r="K9" s="149">
        <v>82.96</v>
      </c>
      <c r="L9" s="149">
        <v>86.21</v>
      </c>
      <c r="M9" s="149">
        <v>89.6</v>
      </c>
      <c r="N9" s="149">
        <v>93.14</v>
      </c>
      <c r="O9" s="149">
        <v>96.83</v>
      </c>
      <c r="P9" s="149">
        <v>100.66</v>
      </c>
      <c r="Q9" s="149">
        <v>104.64</v>
      </c>
      <c r="R9" s="149">
        <v>108.76</v>
      </c>
      <c r="S9" s="149">
        <v>113.05</v>
      </c>
      <c r="T9" s="149">
        <v>117.5</v>
      </c>
      <c r="U9" s="149">
        <v>122.12</v>
      </c>
      <c r="V9" s="149">
        <v>126.93</v>
      </c>
      <c r="W9" s="149">
        <v>100.07</v>
      </c>
      <c r="X9" s="149">
        <v>100.05</v>
      </c>
      <c r="Y9" s="149">
        <v>101.31</v>
      </c>
      <c r="Z9" s="149">
        <v>101.89</v>
      </c>
      <c r="AA9" s="149">
        <v>102.15</v>
      </c>
      <c r="AB9" s="149">
        <v>102.9</v>
      </c>
      <c r="AC9" s="149">
        <v>102.92</v>
      </c>
      <c r="AD9" s="149">
        <v>102.89</v>
      </c>
      <c r="AE9" s="149">
        <v>105.53</v>
      </c>
      <c r="AF9" s="149">
        <v>105.92</v>
      </c>
      <c r="AG9" s="149">
        <v>107.8</v>
      </c>
      <c r="AH9" s="149">
        <v>108.13</v>
      </c>
      <c r="AI9" s="149">
        <v>109.92</v>
      </c>
      <c r="AJ9" s="149">
        <v>111.68</v>
      </c>
      <c r="AK9" s="149">
        <v>114.81</v>
      </c>
      <c r="AL9" s="149">
        <v>114.95</v>
      </c>
      <c r="AM9" s="149">
        <v>114.58</v>
      </c>
      <c r="AN9" s="149">
        <v>115.24</v>
      </c>
      <c r="AO9" s="149">
        <v>117.77</v>
      </c>
      <c r="AP9" s="149">
        <v>118.59</v>
      </c>
      <c r="AQ9" s="149">
        <v>119.37</v>
      </c>
      <c r="AR9" s="149">
        <v>121.88</v>
      </c>
      <c r="AS9" s="149">
        <v>122.76</v>
      </c>
      <c r="AT9" s="149">
        <v>122.21</v>
      </c>
      <c r="AU9" s="149">
        <v>123.17</v>
      </c>
      <c r="AV9" s="149">
        <v>123.09</v>
      </c>
      <c r="AW9" s="149">
        <v>124.14</v>
      </c>
      <c r="AX9" s="149">
        <v>125.45</v>
      </c>
      <c r="AY9" s="149">
        <v>126.35</v>
      </c>
      <c r="AZ9" s="149">
        <v>127.13</v>
      </c>
    </row>
    <row r="10" spans="1:52" s="59" customFormat="1">
      <c r="A10" s="159" t="s">
        <v>253</v>
      </c>
      <c r="B10" s="61" t="s">
        <v>253</v>
      </c>
      <c r="C10" s="149">
        <v>61.2</v>
      </c>
      <c r="D10" s="149">
        <v>63.08</v>
      </c>
      <c r="E10" s="149">
        <v>65.55</v>
      </c>
      <c r="F10" s="149">
        <v>68.22</v>
      </c>
      <c r="G10" s="149">
        <v>70.989999999999995</v>
      </c>
      <c r="H10" s="149">
        <v>73.75</v>
      </c>
      <c r="I10" s="149">
        <v>76.61</v>
      </c>
      <c r="J10" s="149">
        <v>79.709999999999994</v>
      </c>
      <c r="K10" s="149">
        <v>82.8</v>
      </c>
      <c r="L10" s="149">
        <v>86.03</v>
      </c>
      <c r="M10" s="149">
        <v>89.38</v>
      </c>
      <c r="N10" s="149">
        <v>92.89</v>
      </c>
      <c r="O10" s="149">
        <v>96.55</v>
      </c>
      <c r="P10" s="149">
        <v>100.33</v>
      </c>
      <c r="Q10" s="149">
        <v>104.28</v>
      </c>
      <c r="R10" s="149">
        <v>108.35</v>
      </c>
      <c r="S10" s="149">
        <v>112.59</v>
      </c>
      <c r="T10" s="149">
        <v>116.99</v>
      </c>
      <c r="U10" s="149">
        <v>121.56</v>
      </c>
      <c r="V10" s="149">
        <v>126.31</v>
      </c>
      <c r="W10" s="149">
        <v>97.19</v>
      </c>
      <c r="X10" s="149">
        <v>97.24</v>
      </c>
      <c r="Y10" s="149">
        <v>98.24</v>
      </c>
      <c r="Z10" s="149">
        <v>98.79</v>
      </c>
      <c r="AA10" s="149">
        <v>100</v>
      </c>
      <c r="AB10" s="149">
        <v>100.97</v>
      </c>
      <c r="AC10" s="149">
        <v>100.89</v>
      </c>
      <c r="AD10" s="149">
        <v>101.41</v>
      </c>
      <c r="AE10" s="149">
        <v>101.92</v>
      </c>
      <c r="AF10" s="149">
        <v>103.96</v>
      </c>
      <c r="AG10" s="149">
        <v>106.27</v>
      </c>
      <c r="AH10" s="149">
        <v>106.46</v>
      </c>
      <c r="AI10" s="149">
        <v>107.51</v>
      </c>
      <c r="AJ10" s="149">
        <v>109.92</v>
      </c>
      <c r="AK10" s="149">
        <v>113.08</v>
      </c>
      <c r="AL10" s="149">
        <v>113.1</v>
      </c>
      <c r="AM10" s="149">
        <v>112.66</v>
      </c>
      <c r="AN10" s="149">
        <v>113.18</v>
      </c>
      <c r="AO10" s="149">
        <v>115.93</v>
      </c>
      <c r="AP10" s="149">
        <v>116.87</v>
      </c>
      <c r="AQ10" s="149">
        <v>117.6</v>
      </c>
      <c r="AR10" s="149">
        <v>119.89</v>
      </c>
      <c r="AS10" s="149">
        <v>120.56</v>
      </c>
      <c r="AT10" s="149">
        <v>120.46</v>
      </c>
      <c r="AU10" s="149">
        <v>121.53</v>
      </c>
      <c r="AV10" s="149">
        <v>120.93</v>
      </c>
      <c r="AW10" s="149">
        <v>121.65</v>
      </c>
      <c r="AX10" s="149">
        <v>122.71</v>
      </c>
      <c r="AY10" s="149">
        <v>123.3</v>
      </c>
      <c r="AZ10" s="149">
        <v>124.09</v>
      </c>
    </row>
    <row r="11" spans="1:52" s="59" customFormat="1">
      <c r="A11" s="159" t="s">
        <v>292</v>
      </c>
      <c r="B11" s="59" t="s">
        <v>292</v>
      </c>
      <c r="C11" s="149">
        <v>61.2</v>
      </c>
      <c r="D11" s="149">
        <v>63.08</v>
      </c>
      <c r="E11" s="149">
        <v>65.45</v>
      </c>
      <c r="F11" s="149">
        <v>68.03</v>
      </c>
      <c r="G11" s="149">
        <v>70.680000000000007</v>
      </c>
      <c r="H11" s="149">
        <v>73.33</v>
      </c>
      <c r="I11" s="149">
        <v>76.06</v>
      </c>
      <c r="J11" s="149">
        <v>79.02</v>
      </c>
      <c r="K11" s="149">
        <v>81.97</v>
      </c>
      <c r="L11" s="149">
        <v>85.04</v>
      </c>
      <c r="M11" s="149">
        <v>88.23</v>
      </c>
      <c r="N11" s="149">
        <v>91.56</v>
      </c>
      <c r="O11" s="149">
        <v>95.03</v>
      </c>
      <c r="P11" s="149">
        <v>98.61</v>
      </c>
      <c r="Q11" s="149">
        <v>102.34</v>
      </c>
      <c r="R11" s="149">
        <v>106.19</v>
      </c>
      <c r="S11" s="149">
        <v>110.18</v>
      </c>
      <c r="T11" s="149">
        <v>114.32</v>
      </c>
      <c r="U11" s="149">
        <v>118.62</v>
      </c>
      <c r="V11" s="149">
        <v>123.08</v>
      </c>
      <c r="W11" s="149">
        <v>95.94</v>
      </c>
      <c r="X11" s="149">
        <v>103.48</v>
      </c>
      <c r="Y11" s="149">
        <v>105.7</v>
      </c>
      <c r="Z11" s="149">
        <v>106.88</v>
      </c>
      <c r="AA11" s="149">
        <v>106.81</v>
      </c>
      <c r="AB11" s="149">
        <v>107.34</v>
      </c>
      <c r="AC11" s="149">
        <v>107.08</v>
      </c>
      <c r="AD11" s="149">
        <v>107.35</v>
      </c>
      <c r="AE11" s="149">
        <v>107.62</v>
      </c>
      <c r="AF11" s="149">
        <v>109.53</v>
      </c>
      <c r="AG11" s="149">
        <v>111.59</v>
      </c>
      <c r="AH11" s="149">
        <v>111.64</v>
      </c>
      <c r="AI11" s="149">
        <v>112.47</v>
      </c>
      <c r="AJ11" s="149">
        <v>114.81</v>
      </c>
      <c r="AK11" s="149">
        <v>117.69</v>
      </c>
      <c r="AL11" s="149">
        <v>117.33</v>
      </c>
      <c r="AM11" s="149">
        <v>116.67</v>
      </c>
      <c r="AN11" s="149">
        <v>117.24</v>
      </c>
      <c r="AO11" s="149">
        <v>119.48</v>
      </c>
      <c r="AP11" s="149">
        <v>120.25</v>
      </c>
      <c r="AQ11" s="149">
        <v>120.92</v>
      </c>
      <c r="AR11" s="149">
        <v>123.02</v>
      </c>
      <c r="AS11" s="149">
        <v>123.56</v>
      </c>
      <c r="AT11" s="149">
        <v>124.01</v>
      </c>
      <c r="AU11" s="149">
        <v>124.99</v>
      </c>
      <c r="AV11" s="149">
        <v>124.45</v>
      </c>
      <c r="AW11" s="149">
        <v>125</v>
      </c>
      <c r="AX11" s="149">
        <v>125.89</v>
      </c>
      <c r="AY11" s="149">
        <v>126.46</v>
      </c>
      <c r="AZ11" s="149">
        <v>127.39</v>
      </c>
    </row>
    <row r="12" spans="1:52" s="59" customFormat="1">
      <c r="A12" s="159" t="s">
        <v>291</v>
      </c>
      <c r="B12" s="59" t="s">
        <v>291</v>
      </c>
      <c r="C12" s="149">
        <v>61.2</v>
      </c>
      <c r="D12" s="149">
        <v>63.08</v>
      </c>
      <c r="E12" s="149">
        <v>65.260000000000005</v>
      </c>
      <c r="F12" s="149">
        <v>67.63</v>
      </c>
      <c r="G12" s="149">
        <v>70.069999999999993</v>
      </c>
      <c r="H12" s="149">
        <v>72.489999999999995</v>
      </c>
      <c r="I12" s="149">
        <v>74.98</v>
      </c>
      <c r="J12" s="149">
        <v>77.66</v>
      </c>
      <c r="K12" s="149">
        <v>80.33</v>
      </c>
      <c r="L12" s="149">
        <v>83.1</v>
      </c>
      <c r="M12" s="149">
        <v>85.97</v>
      </c>
      <c r="N12" s="149">
        <v>88.96</v>
      </c>
      <c r="O12" s="149">
        <v>92.06</v>
      </c>
      <c r="P12" s="149">
        <v>95.26</v>
      </c>
      <c r="Q12" s="149">
        <v>98.58</v>
      </c>
      <c r="R12" s="149">
        <v>101.99</v>
      </c>
      <c r="S12" s="149">
        <v>105.52</v>
      </c>
      <c r="T12" s="149">
        <v>109.17</v>
      </c>
      <c r="U12" s="149">
        <v>112.94</v>
      </c>
      <c r="V12" s="149">
        <v>116.85</v>
      </c>
      <c r="W12" s="149">
        <v>94.83</v>
      </c>
      <c r="X12" s="149">
        <v>95.58</v>
      </c>
      <c r="Y12" s="149">
        <v>98.79</v>
      </c>
      <c r="Z12" s="149">
        <v>101.55</v>
      </c>
      <c r="AA12" s="149">
        <v>102.53</v>
      </c>
      <c r="AB12" s="149">
        <v>104.1</v>
      </c>
      <c r="AC12" s="149">
        <v>103.54</v>
      </c>
      <c r="AD12" s="149">
        <v>107.11</v>
      </c>
      <c r="AE12" s="149">
        <v>109.86</v>
      </c>
      <c r="AF12" s="149">
        <v>111.2</v>
      </c>
      <c r="AG12" s="149">
        <v>114.48</v>
      </c>
      <c r="AH12" s="149">
        <v>116.58</v>
      </c>
      <c r="AI12" s="149">
        <v>116.73</v>
      </c>
      <c r="AJ12" s="149">
        <v>121.5</v>
      </c>
      <c r="AK12" s="149">
        <v>124.35</v>
      </c>
      <c r="AL12" s="149">
        <v>125.18</v>
      </c>
      <c r="AM12" s="149">
        <v>124.79</v>
      </c>
      <c r="AN12" s="149">
        <v>125.88</v>
      </c>
      <c r="AO12" s="149">
        <v>129.12</v>
      </c>
      <c r="AP12" s="149">
        <v>130.28</v>
      </c>
      <c r="AQ12" s="149">
        <v>131.54</v>
      </c>
      <c r="AR12" s="149">
        <v>134.18</v>
      </c>
      <c r="AS12" s="149">
        <v>135.21</v>
      </c>
      <c r="AT12" s="149">
        <v>136.47999999999999</v>
      </c>
      <c r="AU12" s="149">
        <v>138.38999999999999</v>
      </c>
      <c r="AV12" s="149">
        <v>138.56</v>
      </c>
      <c r="AW12" s="149">
        <v>139.76</v>
      </c>
      <c r="AX12" s="149">
        <v>141.44</v>
      </c>
      <c r="AY12" s="149">
        <v>142.82</v>
      </c>
      <c r="AZ12" s="149">
        <v>146.33000000000001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sqref="A1:XFD1"/>
    </sheetView>
  </sheetViews>
  <sheetFormatPr defaultRowHeight="15"/>
  <sheetData>
    <row r="1" spans="1:12" s="47" customFormat="1">
      <c r="A1" s="168" t="s">
        <v>404</v>
      </c>
      <c r="B1" s="169"/>
      <c r="C1" s="169"/>
      <c r="D1" s="169"/>
      <c r="E1" s="169"/>
      <c r="F1" s="169"/>
    </row>
    <row r="3" spans="1:12" ht="15.75" thickBot="1"/>
    <row r="4" spans="1:12" ht="15.75" thickTop="1">
      <c r="B4" s="185" t="s">
        <v>185</v>
      </c>
      <c r="C4" s="185" t="s">
        <v>186</v>
      </c>
      <c r="D4" s="185" t="s">
        <v>187</v>
      </c>
      <c r="E4" s="183" t="s">
        <v>123</v>
      </c>
      <c r="F4" s="183" t="s">
        <v>124</v>
      </c>
      <c r="G4" s="183" t="s">
        <v>125</v>
      </c>
      <c r="H4" s="183" t="s">
        <v>122</v>
      </c>
      <c r="I4" s="183" t="s">
        <v>121</v>
      </c>
      <c r="J4" s="183" t="s">
        <v>88</v>
      </c>
      <c r="K4" s="183" t="s">
        <v>119</v>
      </c>
      <c r="L4" s="183" t="s">
        <v>120</v>
      </c>
    </row>
    <row r="5" spans="1:12" ht="15.75" thickBot="1">
      <c r="B5" s="186"/>
      <c r="C5" s="186"/>
      <c r="D5" s="186"/>
      <c r="E5" s="184"/>
      <c r="F5" s="184"/>
      <c r="G5" s="184"/>
      <c r="H5" s="184"/>
      <c r="I5" s="184"/>
      <c r="J5" s="184"/>
      <c r="K5" s="184"/>
      <c r="L5" s="184"/>
    </row>
    <row r="6" spans="1:12" ht="15.75" thickBot="1">
      <c r="B6" s="87" t="s">
        <v>189</v>
      </c>
      <c r="C6" s="88" t="s">
        <v>189</v>
      </c>
      <c r="D6" s="89" t="s">
        <v>190</v>
      </c>
      <c r="E6" s="74">
        <v>114.97</v>
      </c>
      <c r="F6" s="74">
        <v>112.79</v>
      </c>
      <c r="G6" s="74">
        <v>106.88</v>
      </c>
      <c r="H6" s="74">
        <v>115.85</v>
      </c>
      <c r="I6" s="74">
        <v>104.87</v>
      </c>
      <c r="J6" s="74">
        <v>102.06</v>
      </c>
      <c r="K6" s="74">
        <v>104.55</v>
      </c>
      <c r="L6" s="74">
        <v>111.26</v>
      </c>
    </row>
    <row r="7" spans="1:12" ht="15.75" thickBot="1">
      <c r="B7" s="87" t="s">
        <v>189</v>
      </c>
      <c r="C7" s="88" t="s">
        <v>189</v>
      </c>
      <c r="D7" s="93" t="s">
        <v>118</v>
      </c>
      <c r="E7" s="74">
        <v>110.04</v>
      </c>
      <c r="F7" s="74">
        <v>108.79</v>
      </c>
      <c r="G7" s="74">
        <v>103.61</v>
      </c>
      <c r="H7" s="74">
        <v>111.33</v>
      </c>
      <c r="I7" s="74">
        <v>101.79</v>
      </c>
      <c r="J7" s="74">
        <v>100.9</v>
      </c>
      <c r="K7" s="74">
        <v>102.28</v>
      </c>
      <c r="L7" s="74">
        <v>109.03</v>
      </c>
    </row>
    <row r="8" spans="1:12" ht="15.75" thickBot="1">
      <c r="B8" s="87" t="s">
        <v>189</v>
      </c>
      <c r="C8" s="88" t="s">
        <v>189</v>
      </c>
      <c r="D8" s="96" t="s">
        <v>189</v>
      </c>
      <c r="E8" s="74">
        <v>106.2</v>
      </c>
      <c r="F8" s="74">
        <v>105.79</v>
      </c>
      <c r="G8" s="74">
        <v>101.27</v>
      </c>
      <c r="H8" s="74">
        <v>107.78</v>
      </c>
      <c r="I8" s="74">
        <v>99.56</v>
      </c>
      <c r="J8" s="74">
        <v>99.92</v>
      </c>
      <c r="K8" s="74">
        <v>100.68</v>
      </c>
      <c r="L8" s="74">
        <v>107.16</v>
      </c>
    </row>
    <row r="9" spans="1:12" ht="15.75" thickBot="1">
      <c r="B9" s="87" t="s">
        <v>189</v>
      </c>
      <c r="C9" s="98" t="s">
        <v>118</v>
      </c>
      <c r="D9" s="89" t="s">
        <v>190</v>
      </c>
      <c r="E9" s="74">
        <v>148.43</v>
      </c>
      <c r="F9" s="74">
        <v>140.86000000000001</v>
      </c>
      <c r="G9" s="74">
        <v>133.11000000000001</v>
      </c>
      <c r="H9" s="74">
        <v>149.38999999999999</v>
      </c>
      <c r="I9" s="74">
        <v>130.32</v>
      </c>
      <c r="J9" s="74">
        <v>123.01</v>
      </c>
      <c r="K9" s="74">
        <v>129.63999999999999</v>
      </c>
      <c r="L9" s="74">
        <v>137.77000000000001</v>
      </c>
    </row>
    <row r="10" spans="1:12" ht="15.75" thickBot="1">
      <c r="B10" s="87" t="s">
        <v>189</v>
      </c>
      <c r="C10" s="98" t="s">
        <v>118</v>
      </c>
      <c r="D10" s="93" t="s">
        <v>118</v>
      </c>
      <c r="E10" s="74">
        <v>140.96</v>
      </c>
      <c r="F10" s="74">
        <v>135.16</v>
      </c>
      <c r="G10" s="74">
        <v>128.41</v>
      </c>
      <c r="H10" s="74">
        <v>142.5</v>
      </c>
      <c r="I10" s="74">
        <v>125.95</v>
      </c>
      <c r="J10" s="74">
        <v>121.44</v>
      </c>
      <c r="K10" s="74">
        <v>126.4</v>
      </c>
      <c r="L10" s="74">
        <v>134.55000000000001</v>
      </c>
    </row>
    <row r="11" spans="1:12" ht="15.75" thickBot="1">
      <c r="B11" s="87" t="s">
        <v>189</v>
      </c>
      <c r="C11" s="98" t="s">
        <v>118</v>
      </c>
      <c r="D11" s="96" t="s">
        <v>189</v>
      </c>
      <c r="E11" s="74">
        <v>135.66</v>
      </c>
      <c r="F11" s="74">
        <v>131.29</v>
      </c>
      <c r="G11" s="74">
        <v>125.42</v>
      </c>
      <c r="H11" s="74">
        <v>137.62</v>
      </c>
      <c r="I11" s="74">
        <v>123.11</v>
      </c>
      <c r="J11" s="74">
        <v>120.31</v>
      </c>
      <c r="K11" s="74">
        <v>124.73</v>
      </c>
      <c r="L11" s="74">
        <v>132</v>
      </c>
    </row>
    <row r="12" spans="1:12" ht="15.75" thickBot="1">
      <c r="B12" s="87" t="s">
        <v>189</v>
      </c>
      <c r="C12" s="99" t="s">
        <v>190</v>
      </c>
      <c r="D12" s="89" t="s">
        <v>190</v>
      </c>
      <c r="E12" s="74">
        <v>188.31</v>
      </c>
      <c r="F12" s="74">
        <v>174.28</v>
      </c>
      <c r="G12" s="74">
        <v>164.37</v>
      </c>
      <c r="H12" s="74">
        <v>189.71</v>
      </c>
      <c r="I12" s="74">
        <v>160.43</v>
      </c>
      <c r="J12" s="74">
        <v>149.07</v>
      </c>
      <c r="K12" s="74">
        <v>157.80000000000001</v>
      </c>
      <c r="L12" s="74">
        <v>170.7</v>
      </c>
    </row>
    <row r="13" spans="1:12" ht="15.75" thickBot="1">
      <c r="B13" s="87" t="s">
        <v>189</v>
      </c>
      <c r="C13" s="99" t="s">
        <v>190</v>
      </c>
      <c r="D13" s="93" t="s">
        <v>118</v>
      </c>
      <c r="E13" s="74">
        <v>177.78</v>
      </c>
      <c r="F13" s="74">
        <v>166.57</v>
      </c>
      <c r="G13" s="74">
        <v>158.03</v>
      </c>
      <c r="H13" s="74">
        <v>180</v>
      </c>
      <c r="I13" s="74">
        <v>154.77000000000001</v>
      </c>
      <c r="J13" s="74">
        <v>147.1</v>
      </c>
      <c r="K13" s="74">
        <v>153.5</v>
      </c>
      <c r="L13" s="74">
        <v>166.11</v>
      </c>
    </row>
    <row r="14" spans="1:12" ht="15.75" thickBot="1">
      <c r="B14" s="87" t="s">
        <v>189</v>
      </c>
      <c r="C14" s="99" t="s">
        <v>190</v>
      </c>
      <c r="D14" s="96" t="s">
        <v>189</v>
      </c>
      <c r="E14" s="74">
        <v>170.29</v>
      </c>
      <c r="F14" s="74">
        <v>161.32</v>
      </c>
      <c r="G14" s="74">
        <v>154.28</v>
      </c>
      <c r="H14" s="74">
        <v>173.08</v>
      </c>
      <c r="I14" s="74">
        <v>151.24</v>
      </c>
      <c r="J14" s="74">
        <v>145.75</v>
      </c>
      <c r="K14" s="74">
        <v>151.09</v>
      </c>
      <c r="L14" s="74">
        <v>162.77000000000001</v>
      </c>
    </row>
    <row r="15" spans="1:12" ht="16.5" thickTop="1" thickBot="1">
      <c r="B15" s="101" t="s">
        <v>118</v>
      </c>
      <c r="C15" s="102" t="s">
        <v>189</v>
      </c>
      <c r="D15" s="89" t="s">
        <v>190</v>
      </c>
      <c r="E15" s="74">
        <v>103.67</v>
      </c>
      <c r="F15" s="74">
        <v>103.64</v>
      </c>
      <c r="G15" s="74">
        <v>97.97</v>
      </c>
      <c r="H15" s="74">
        <v>103.88</v>
      </c>
      <c r="I15" s="74">
        <v>96.64</v>
      </c>
      <c r="J15" s="74">
        <v>97.61</v>
      </c>
      <c r="K15" s="74">
        <v>96.96</v>
      </c>
      <c r="L15" s="74">
        <v>103.29</v>
      </c>
    </row>
    <row r="16" spans="1:12" ht="16.5" thickTop="1" thickBot="1">
      <c r="B16" s="101" t="s">
        <v>118</v>
      </c>
      <c r="C16" s="102" t="s">
        <v>189</v>
      </c>
      <c r="D16" s="93" t="s">
        <v>118</v>
      </c>
      <c r="E16" s="74">
        <v>98.98</v>
      </c>
      <c r="F16" s="74">
        <v>99.83</v>
      </c>
      <c r="G16" s="74">
        <v>94.89</v>
      </c>
      <c r="H16" s="74">
        <v>99.51</v>
      </c>
      <c r="I16" s="74">
        <v>93.8</v>
      </c>
      <c r="J16" s="74">
        <v>96.44</v>
      </c>
      <c r="K16" s="74">
        <v>94.84</v>
      </c>
      <c r="L16" s="74">
        <v>101.11</v>
      </c>
    </row>
    <row r="17" spans="2:12" ht="16.5" thickTop="1" thickBot="1">
      <c r="B17" s="101" t="s">
        <v>118</v>
      </c>
      <c r="C17" s="102" t="s">
        <v>189</v>
      </c>
      <c r="D17" s="96" t="s">
        <v>189</v>
      </c>
      <c r="E17" s="74">
        <v>95.3</v>
      </c>
      <c r="F17" s="74">
        <v>96.9</v>
      </c>
      <c r="G17" s="74">
        <v>92.66</v>
      </c>
      <c r="H17" s="74">
        <v>96.11</v>
      </c>
      <c r="I17" s="74">
        <v>91.66</v>
      </c>
      <c r="J17" s="74">
        <v>95.47</v>
      </c>
      <c r="K17" s="74">
        <v>93.27</v>
      </c>
      <c r="L17" s="74">
        <v>99.3</v>
      </c>
    </row>
    <row r="18" spans="2:12" ht="15.75" thickBot="1">
      <c r="B18" s="101" t="s">
        <v>118</v>
      </c>
      <c r="C18" s="98" t="s">
        <v>118</v>
      </c>
      <c r="D18" s="103" t="s">
        <v>190</v>
      </c>
      <c r="E18" s="74">
        <v>133.47999999999999</v>
      </c>
      <c r="F18" s="74">
        <v>128.61000000000001</v>
      </c>
      <c r="G18" s="74">
        <v>121.24</v>
      </c>
      <c r="H18" s="74">
        <v>133.54</v>
      </c>
      <c r="I18" s="74">
        <v>119.41</v>
      </c>
      <c r="J18" s="74">
        <v>116.82</v>
      </c>
      <c r="K18" s="74">
        <v>119.83</v>
      </c>
      <c r="L18" s="74">
        <v>127.54</v>
      </c>
    </row>
    <row r="19" spans="2:12" ht="15.75" thickBot="1">
      <c r="B19" s="101" t="s">
        <v>118</v>
      </c>
      <c r="C19" s="98" t="s">
        <v>118</v>
      </c>
      <c r="D19" s="104" t="s">
        <v>118</v>
      </c>
      <c r="E19" s="74">
        <v>126.31</v>
      </c>
      <c r="F19" s="74">
        <v>123.08</v>
      </c>
      <c r="G19" s="74">
        <v>116.85</v>
      </c>
      <c r="H19" s="74">
        <v>126.93</v>
      </c>
      <c r="I19" s="74">
        <v>115.27</v>
      </c>
      <c r="J19" s="74">
        <v>115.41</v>
      </c>
      <c r="K19" s="74">
        <v>116.74</v>
      </c>
      <c r="L19" s="74">
        <v>124.33</v>
      </c>
    </row>
    <row r="20" spans="2:12" ht="15.75" thickBot="1">
      <c r="B20" s="101" t="s">
        <v>118</v>
      </c>
      <c r="C20" s="98" t="s">
        <v>118</v>
      </c>
      <c r="D20" s="106" t="s">
        <v>138</v>
      </c>
      <c r="E20" s="74">
        <v>121.33</v>
      </c>
      <c r="F20" s="74">
        <v>119.46</v>
      </c>
      <c r="G20" s="74">
        <v>113.99</v>
      </c>
      <c r="H20" s="74">
        <v>122.31</v>
      </c>
      <c r="I20" s="74">
        <v>112.63</v>
      </c>
      <c r="J20" s="74">
        <v>114.29</v>
      </c>
      <c r="K20" s="74">
        <v>114.7</v>
      </c>
      <c r="L20" s="74">
        <v>121.85</v>
      </c>
    </row>
    <row r="21" spans="2:12" ht="15.75" thickBot="1">
      <c r="B21" s="101" t="s">
        <v>118</v>
      </c>
      <c r="C21" s="99" t="s">
        <v>190</v>
      </c>
      <c r="D21" s="89" t="s">
        <v>190</v>
      </c>
      <c r="E21" s="74">
        <v>169.05</v>
      </c>
      <c r="F21" s="74">
        <v>158.56</v>
      </c>
      <c r="G21" s="74">
        <v>149.4</v>
      </c>
      <c r="H21" s="74">
        <v>169.07</v>
      </c>
      <c r="I21" s="74">
        <v>146.77000000000001</v>
      </c>
      <c r="J21" s="74">
        <v>140.6</v>
      </c>
      <c r="K21" s="74">
        <v>144.99</v>
      </c>
      <c r="L21" s="74">
        <v>156.76</v>
      </c>
    </row>
    <row r="22" spans="2:12" ht="15.75" thickBot="1">
      <c r="B22" s="101" t="s">
        <v>118</v>
      </c>
      <c r="C22" s="99" t="s">
        <v>190</v>
      </c>
      <c r="D22" s="93" t="s">
        <v>118</v>
      </c>
      <c r="E22" s="74">
        <v>158.81</v>
      </c>
      <c r="F22" s="74">
        <v>150.94999999999999</v>
      </c>
      <c r="G22" s="74">
        <v>143.18</v>
      </c>
      <c r="H22" s="74">
        <v>159.79</v>
      </c>
      <c r="I22" s="74">
        <v>141.16</v>
      </c>
      <c r="J22" s="74">
        <v>138.63999999999999</v>
      </c>
      <c r="K22" s="74">
        <v>140.79</v>
      </c>
      <c r="L22" s="74">
        <v>152.31</v>
      </c>
    </row>
    <row r="23" spans="2:12" ht="15.75" thickBot="1">
      <c r="B23" s="101" t="s">
        <v>118</v>
      </c>
      <c r="C23" s="99" t="s">
        <v>190</v>
      </c>
      <c r="D23" s="96" t="s">
        <v>189</v>
      </c>
      <c r="E23" s="74">
        <v>151.72999999999999</v>
      </c>
      <c r="F23" s="74">
        <v>146.06</v>
      </c>
      <c r="G23" s="74">
        <v>139.38</v>
      </c>
      <c r="H23" s="74">
        <v>153.15</v>
      </c>
      <c r="I23" s="74">
        <v>137.62</v>
      </c>
      <c r="J23" s="74">
        <v>137.49</v>
      </c>
      <c r="K23" s="74">
        <v>138.62</v>
      </c>
      <c r="L23" s="74">
        <v>149.01</v>
      </c>
    </row>
    <row r="24" spans="2:12" ht="15.75" thickBot="1">
      <c r="B24" s="109" t="s">
        <v>190</v>
      </c>
      <c r="C24" s="88" t="s">
        <v>189</v>
      </c>
      <c r="D24" s="89" t="s">
        <v>190</v>
      </c>
      <c r="E24" s="74">
        <v>93.89</v>
      </c>
      <c r="F24" s="74">
        <v>95.67</v>
      </c>
      <c r="G24" s="74">
        <v>90.3</v>
      </c>
      <c r="H24" s="74">
        <v>92.99</v>
      </c>
      <c r="I24" s="74">
        <v>89.45</v>
      </c>
      <c r="J24" s="74">
        <v>93.77</v>
      </c>
      <c r="K24" s="74">
        <v>90.3</v>
      </c>
      <c r="L24" s="74">
        <v>96.02</v>
      </c>
    </row>
    <row r="25" spans="2:12" ht="15.75" thickBot="1">
      <c r="B25" s="109" t="s">
        <v>190</v>
      </c>
      <c r="C25" s="88" t="s">
        <v>189</v>
      </c>
      <c r="D25" s="93" t="s">
        <v>118</v>
      </c>
      <c r="E25" s="74">
        <v>89.2</v>
      </c>
      <c r="F25" s="74">
        <v>91.87</v>
      </c>
      <c r="G25" s="74">
        <v>87.26</v>
      </c>
      <c r="H25" s="74">
        <v>88.71</v>
      </c>
      <c r="I25" s="74">
        <v>86.63</v>
      </c>
      <c r="J25" s="74">
        <v>92.63</v>
      </c>
      <c r="K25" s="74">
        <v>88.17</v>
      </c>
      <c r="L25" s="74">
        <v>93.88</v>
      </c>
    </row>
    <row r="26" spans="2:12" ht="15.75" thickBot="1">
      <c r="B26" s="109" t="s">
        <v>190</v>
      </c>
      <c r="C26" s="88" t="s">
        <v>189</v>
      </c>
      <c r="D26" s="96" t="s">
        <v>189</v>
      </c>
      <c r="E26" s="74">
        <v>85.7</v>
      </c>
      <c r="F26" s="74">
        <v>89.07</v>
      </c>
      <c r="G26" s="74">
        <v>85.09</v>
      </c>
      <c r="H26" s="74">
        <v>85.48</v>
      </c>
      <c r="I26" s="74">
        <v>84.55</v>
      </c>
      <c r="J26" s="74">
        <v>91.65</v>
      </c>
      <c r="K26" s="74">
        <v>86.61</v>
      </c>
      <c r="L26" s="74">
        <v>92.13</v>
      </c>
    </row>
    <row r="27" spans="2:12" ht="15.75" thickBot="1">
      <c r="B27" s="109" t="s">
        <v>190</v>
      </c>
      <c r="C27" s="98" t="s">
        <v>118</v>
      </c>
      <c r="D27" s="89" t="s">
        <v>190</v>
      </c>
      <c r="E27" s="74">
        <v>120.97</v>
      </c>
      <c r="F27" s="74">
        <v>118.32</v>
      </c>
      <c r="G27" s="74">
        <v>111.32</v>
      </c>
      <c r="H27" s="74">
        <v>119.69</v>
      </c>
      <c r="I27" s="74">
        <v>110.08</v>
      </c>
      <c r="J27" s="74">
        <v>111.82</v>
      </c>
      <c r="K27" s="74">
        <v>110.91</v>
      </c>
      <c r="L27" s="74">
        <v>118.14</v>
      </c>
    </row>
    <row r="28" spans="2:12" ht="15.75" thickBot="1">
      <c r="B28" s="109" t="s">
        <v>190</v>
      </c>
      <c r="C28" s="98" t="s">
        <v>118</v>
      </c>
      <c r="D28" s="93" t="s">
        <v>118</v>
      </c>
      <c r="E28" s="74">
        <v>114.18</v>
      </c>
      <c r="F28" s="74">
        <v>113.21</v>
      </c>
      <c r="G28" s="74">
        <v>107.19</v>
      </c>
      <c r="H28" s="74">
        <v>113.45</v>
      </c>
      <c r="I28" s="74">
        <v>106.22</v>
      </c>
      <c r="J28" s="74">
        <v>110.34</v>
      </c>
      <c r="K28" s="74">
        <v>107.99</v>
      </c>
      <c r="L28" s="74">
        <v>115.06</v>
      </c>
    </row>
    <row r="29" spans="2:12" ht="15.75" thickBot="1">
      <c r="B29" s="109" t="s">
        <v>190</v>
      </c>
      <c r="C29" s="98" t="s">
        <v>118</v>
      </c>
      <c r="D29" s="96" t="s">
        <v>189</v>
      </c>
      <c r="E29" s="74">
        <v>109.19</v>
      </c>
      <c r="F29" s="74">
        <v>109.43</v>
      </c>
      <c r="G29" s="74">
        <v>104.26</v>
      </c>
      <c r="H29" s="74">
        <v>108.83</v>
      </c>
      <c r="I29" s="74">
        <v>103.54</v>
      </c>
      <c r="J29" s="74">
        <v>109.27</v>
      </c>
      <c r="K29" s="74">
        <v>106.01</v>
      </c>
      <c r="L29" s="74">
        <v>112.62</v>
      </c>
    </row>
    <row r="30" spans="2:12" ht="15.75" thickBot="1">
      <c r="B30" s="109" t="s">
        <v>190</v>
      </c>
      <c r="C30" s="99" t="s">
        <v>190</v>
      </c>
      <c r="D30" s="89" t="s">
        <v>190</v>
      </c>
      <c r="E30" s="74">
        <v>151.91</v>
      </c>
      <c r="F30" s="74">
        <v>144.54</v>
      </c>
      <c r="G30" s="74">
        <v>135.69999999999999</v>
      </c>
      <c r="H30" s="74">
        <v>150.26</v>
      </c>
      <c r="I30" s="74">
        <v>133.97</v>
      </c>
      <c r="J30" s="74">
        <v>133.51</v>
      </c>
      <c r="K30" s="74">
        <v>133.58000000000001</v>
      </c>
      <c r="L30" s="74">
        <v>144.08000000000001</v>
      </c>
    </row>
    <row r="31" spans="2:12" ht="15.75" thickBot="1">
      <c r="B31" s="109" t="s">
        <v>190</v>
      </c>
      <c r="C31" s="99" t="s">
        <v>190</v>
      </c>
      <c r="D31" s="93" t="s">
        <v>118</v>
      </c>
      <c r="E31" s="74">
        <v>142.76</v>
      </c>
      <c r="F31" s="74">
        <v>137.46</v>
      </c>
      <c r="G31" s="74">
        <v>130.13999999999999</v>
      </c>
      <c r="H31" s="74">
        <v>141.58000000000001</v>
      </c>
      <c r="I31" s="74">
        <v>128.93</v>
      </c>
      <c r="J31" s="74">
        <v>131.71</v>
      </c>
      <c r="K31" s="74">
        <v>129.55000000000001</v>
      </c>
      <c r="L31" s="74">
        <v>139.78</v>
      </c>
    </row>
    <row r="32" spans="2:12">
      <c r="B32" s="109" t="s">
        <v>190</v>
      </c>
      <c r="C32" s="99" t="s">
        <v>190</v>
      </c>
      <c r="D32" s="96" t="s">
        <v>189</v>
      </c>
      <c r="E32" s="74">
        <v>135.66999999999999</v>
      </c>
      <c r="F32" s="74">
        <v>132.88</v>
      </c>
      <c r="G32" s="74">
        <v>126.41</v>
      </c>
      <c r="H32" s="74">
        <v>135.36000000000001</v>
      </c>
      <c r="I32" s="74">
        <v>125.42</v>
      </c>
      <c r="J32" s="74">
        <v>130.41999999999999</v>
      </c>
      <c r="K32" s="74">
        <v>127.07</v>
      </c>
      <c r="L32" s="74">
        <v>136.59</v>
      </c>
    </row>
  </sheetData>
  <mergeCells count="11">
    <mergeCell ref="H4:H5"/>
    <mergeCell ref="I4:I5"/>
    <mergeCell ref="J4:J5"/>
    <mergeCell ref="K4:K5"/>
    <mergeCell ref="L4:L5"/>
    <mergeCell ref="G4:G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workbookViewId="0">
      <selection sqref="A1:XFD1"/>
    </sheetView>
  </sheetViews>
  <sheetFormatPr defaultRowHeight="15"/>
  <sheetData>
    <row r="1" spans="1:25" s="47" customFormat="1">
      <c r="A1" s="168" t="s">
        <v>404</v>
      </c>
      <c r="B1" s="169"/>
      <c r="C1" s="169"/>
      <c r="D1" s="169"/>
      <c r="E1" s="169"/>
      <c r="F1" s="169"/>
    </row>
    <row r="4" spans="1:25">
      <c r="O4" s="206" t="s">
        <v>258</v>
      </c>
      <c r="P4" s="206"/>
      <c r="Q4" s="206"/>
      <c r="R4" s="206"/>
      <c r="S4" s="206"/>
      <c r="T4" s="150"/>
      <c r="U4" s="206" t="s">
        <v>259</v>
      </c>
      <c r="V4" s="206"/>
      <c r="W4" s="206"/>
      <c r="X4" s="206"/>
      <c r="Y4" s="206"/>
    </row>
    <row r="5" spans="1:25">
      <c r="O5" s="207" t="s">
        <v>123</v>
      </c>
      <c r="P5" s="207"/>
      <c r="Q5" s="207"/>
      <c r="R5" s="207"/>
      <c r="S5" s="207"/>
      <c r="T5" s="150"/>
      <c r="U5" s="207" t="s">
        <v>88</v>
      </c>
      <c r="V5" s="207"/>
      <c r="W5" s="207"/>
      <c r="X5" s="207"/>
      <c r="Y5" s="207"/>
    </row>
    <row r="6" spans="1:25">
      <c r="O6" s="205">
        <v>1</v>
      </c>
      <c r="P6" s="205"/>
      <c r="Q6" s="205"/>
      <c r="R6" s="205"/>
      <c r="S6" s="205"/>
      <c r="T6" s="150"/>
      <c r="U6" s="205">
        <v>6</v>
      </c>
      <c r="V6" s="205"/>
      <c r="W6" s="205"/>
      <c r="X6" s="205"/>
      <c r="Y6" s="205"/>
    </row>
    <row r="7" spans="1:25">
      <c r="O7" s="205" t="s">
        <v>260</v>
      </c>
      <c r="P7" s="205"/>
      <c r="Q7" s="205"/>
      <c r="R7" s="205"/>
      <c r="S7" s="205"/>
      <c r="T7" s="150"/>
      <c r="U7" s="205" t="s">
        <v>261</v>
      </c>
      <c r="V7" s="205"/>
      <c r="W7" s="205"/>
      <c r="X7" s="205"/>
      <c r="Y7" s="205"/>
    </row>
    <row r="8" spans="1:25">
      <c r="O8" s="151" t="s">
        <v>262</v>
      </c>
      <c r="P8" s="152" t="s">
        <v>263</v>
      </c>
      <c r="Q8" s="153" t="s">
        <v>264</v>
      </c>
      <c r="R8" s="152" t="s">
        <v>265</v>
      </c>
      <c r="S8" s="153" t="s">
        <v>266</v>
      </c>
      <c r="T8" s="150"/>
      <c r="U8" s="151" t="s">
        <v>262</v>
      </c>
      <c r="V8" s="152" t="s">
        <v>263</v>
      </c>
      <c r="W8" s="153" t="s">
        <v>264</v>
      </c>
      <c r="X8" s="152" t="s">
        <v>265</v>
      </c>
      <c r="Y8" s="153" t="s">
        <v>266</v>
      </c>
    </row>
    <row r="9" spans="1:25">
      <c r="O9" s="154">
        <v>85.7</v>
      </c>
      <c r="P9" s="155">
        <v>4.4999999999999997E-3</v>
      </c>
      <c r="Q9" s="156">
        <v>2.2499999999999998E-3</v>
      </c>
      <c r="R9" s="155">
        <v>4.4999999999999997E-3</v>
      </c>
      <c r="S9" s="157">
        <v>2.2499999999999998E-3</v>
      </c>
      <c r="T9" s="150"/>
      <c r="U9" s="154">
        <v>91.65</v>
      </c>
      <c r="V9" s="155">
        <v>4.4999999999999997E-3</v>
      </c>
      <c r="W9" s="156">
        <v>2.2499999999999998E-3</v>
      </c>
      <c r="X9" s="155">
        <v>4.4999999999999997E-3</v>
      </c>
      <c r="Y9" s="157">
        <v>2.2499999999999998E-3</v>
      </c>
    </row>
    <row r="10" spans="1:25">
      <c r="O10" s="154">
        <v>89.2</v>
      </c>
      <c r="P10" s="155">
        <v>1.125E-2</v>
      </c>
      <c r="Q10" s="156">
        <v>1.0124999999999999E-2</v>
      </c>
      <c r="R10" s="155">
        <v>1.125E-2</v>
      </c>
      <c r="S10" s="157">
        <v>1.0124999999999999E-2</v>
      </c>
      <c r="T10" s="150"/>
      <c r="U10" s="154">
        <v>92.63</v>
      </c>
      <c r="V10" s="155">
        <v>1.125E-2</v>
      </c>
      <c r="W10" s="156">
        <v>1.0124999999999999E-2</v>
      </c>
      <c r="X10" s="155">
        <v>1.125E-2</v>
      </c>
      <c r="Y10" s="157">
        <v>1.0124999999999999E-2</v>
      </c>
    </row>
    <row r="11" spans="1:25">
      <c r="O11" s="154">
        <v>93.89</v>
      </c>
      <c r="P11" s="155">
        <v>6.7499999999999999E-3</v>
      </c>
      <c r="Q11" s="156">
        <v>1.9125E-2</v>
      </c>
      <c r="R11" s="155">
        <v>6.7499999999999999E-3</v>
      </c>
      <c r="S11" s="157">
        <v>1.9125E-2</v>
      </c>
      <c r="T11" s="150"/>
      <c r="U11" s="154">
        <v>93.77</v>
      </c>
      <c r="V11" s="155">
        <v>6.7499999999999999E-3</v>
      </c>
      <c r="W11" s="156">
        <v>1.9125E-2</v>
      </c>
      <c r="X11" s="155">
        <v>6.7499999999999999E-3</v>
      </c>
      <c r="Y11" s="157">
        <v>1.9125E-2</v>
      </c>
    </row>
    <row r="12" spans="1:25">
      <c r="O12" s="154">
        <v>95.3</v>
      </c>
      <c r="P12" s="155">
        <v>1.6500000000000001E-2</v>
      </c>
      <c r="Q12" s="156">
        <v>3.075E-2</v>
      </c>
      <c r="R12" s="155">
        <v>1.6500000000000001E-2</v>
      </c>
      <c r="S12" s="157">
        <v>3.075E-2</v>
      </c>
      <c r="T12" s="150"/>
      <c r="U12" s="154">
        <v>95.47</v>
      </c>
      <c r="V12" s="155">
        <v>1.6500000000000001E-2</v>
      </c>
      <c r="W12" s="156">
        <v>3.075E-2</v>
      </c>
      <c r="X12" s="155">
        <v>1.6500000000000001E-2</v>
      </c>
      <c r="Y12" s="157">
        <v>3.075E-2</v>
      </c>
    </row>
    <row r="13" spans="1:25">
      <c r="O13" s="154">
        <v>98.98</v>
      </c>
      <c r="P13" s="155">
        <v>4.1250000000000002E-2</v>
      </c>
      <c r="Q13" s="156">
        <v>5.9624999999999997E-2</v>
      </c>
      <c r="R13" s="155">
        <v>4.1250000000000002E-2</v>
      </c>
      <c r="S13" s="157">
        <v>5.9624999999999997E-2</v>
      </c>
      <c r="T13" s="150"/>
      <c r="U13" s="154">
        <v>96.44</v>
      </c>
      <c r="V13" s="155">
        <v>4.1250000000000002E-2</v>
      </c>
      <c r="W13" s="156">
        <v>5.9624999999999997E-2</v>
      </c>
      <c r="X13" s="155">
        <v>4.1250000000000002E-2</v>
      </c>
      <c r="Y13" s="157">
        <v>5.9624999999999997E-2</v>
      </c>
    </row>
    <row r="14" spans="1:25">
      <c r="O14" s="154">
        <v>103.67</v>
      </c>
      <c r="P14" s="155">
        <v>2.4750000000000001E-2</v>
      </c>
      <c r="Q14" s="156">
        <v>9.2624999999999999E-2</v>
      </c>
      <c r="R14" s="155">
        <v>2.4750000000000001E-2</v>
      </c>
      <c r="S14" s="157">
        <v>9.2624999999999999E-2</v>
      </c>
      <c r="T14" s="150"/>
      <c r="U14" s="154">
        <v>97.61</v>
      </c>
      <c r="V14" s="155">
        <v>2.4750000000000001E-2</v>
      </c>
      <c r="W14" s="156">
        <v>9.2624999999999999E-2</v>
      </c>
      <c r="X14" s="155">
        <v>2.4750000000000001E-2</v>
      </c>
      <c r="Y14" s="157">
        <v>9.2624999999999999E-2</v>
      </c>
    </row>
    <row r="15" spans="1:25">
      <c r="O15" s="154">
        <v>106.2</v>
      </c>
      <c r="P15" s="155">
        <v>8.9999999999999993E-3</v>
      </c>
      <c r="Q15" s="156">
        <v>0.10950000000000001</v>
      </c>
      <c r="R15" s="155">
        <v>8.9999999999999993E-3</v>
      </c>
      <c r="S15" s="157">
        <v>0.10950000000000001</v>
      </c>
      <c r="T15" s="150"/>
      <c r="U15" s="154">
        <v>99.92</v>
      </c>
      <c r="V15" s="155">
        <v>8.9999999999999993E-3</v>
      </c>
      <c r="W15" s="156">
        <v>0.10950000000000001</v>
      </c>
      <c r="X15" s="155">
        <v>8.9999999999999993E-3</v>
      </c>
      <c r="Y15" s="157">
        <v>0.10950000000000001</v>
      </c>
    </row>
    <row r="16" spans="1:25">
      <c r="O16" s="154">
        <v>109.19</v>
      </c>
      <c r="P16" s="155">
        <v>1.4999999999999999E-2</v>
      </c>
      <c r="Q16" s="156">
        <v>0.1215</v>
      </c>
      <c r="R16" s="155">
        <v>1.4999999999999999E-2</v>
      </c>
      <c r="S16" s="157">
        <v>0.1215</v>
      </c>
      <c r="T16" s="150"/>
      <c r="U16" s="154">
        <v>100.9</v>
      </c>
      <c r="V16" s="155">
        <v>2.2499999999999999E-2</v>
      </c>
      <c r="W16" s="156">
        <v>0.12525</v>
      </c>
      <c r="X16" s="155">
        <v>2.2499999999999999E-2</v>
      </c>
      <c r="Y16" s="157">
        <v>0.12525</v>
      </c>
    </row>
    <row r="17" spans="15:25">
      <c r="O17" s="154">
        <v>110.04</v>
      </c>
      <c r="P17" s="155">
        <v>2.2499999999999999E-2</v>
      </c>
      <c r="Q17" s="156">
        <v>0.14025000000000001</v>
      </c>
      <c r="R17" s="155">
        <v>2.2499999999999999E-2</v>
      </c>
      <c r="S17" s="157">
        <v>0.14025000000000001</v>
      </c>
      <c r="T17" s="150"/>
      <c r="U17" s="154">
        <v>102.06</v>
      </c>
      <c r="V17" s="155">
        <v>1.35E-2</v>
      </c>
      <c r="W17" s="156">
        <v>0.14325000000000002</v>
      </c>
      <c r="X17" s="155">
        <v>1.35E-2</v>
      </c>
      <c r="Y17" s="157">
        <v>0.14325000000000002</v>
      </c>
    </row>
    <row r="18" spans="15:25">
      <c r="O18" s="154">
        <v>114.18</v>
      </c>
      <c r="P18" s="155">
        <v>3.7499999999999999E-2</v>
      </c>
      <c r="Q18" s="156">
        <v>0.17024999999999998</v>
      </c>
      <c r="R18" s="155">
        <v>3.7499999999999999E-2</v>
      </c>
      <c r="S18" s="157">
        <v>0.17024999999999998</v>
      </c>
      <c r="T18" s="150"/>
      <c r="U18" s="154">
        <v>109.27</v>
      </c>
      <c r="V18" s="155">
        <v>1.4999999999999999E-2</v>
      </c>
      <c r="W18" s="156">
        <v>0.15750000000000003</v>
      </c>
      <c r="X18" s="155">
        <v>1.4999999999999999E-2</v>
      </c>
      <c r="Y18" s="157">
        <v>0.15750000000000003</v>
      </c>
    </row>
    <row r="19" spans="15:25">
      <c r="O19" s="154">
        <v>114.97</v>
      </c>
      <c r="P19" s="155">
        <v>1.35E-2</v>
      </c>
      <c r="Q19" s="156">
        <v>0.19575000000000001</v>
      </c>
      <c r="R19" s="155">
        <v>1.35E-2</v>
      </c>
      <c r="S19" s="157">
        <v>0.19575000000000001</v>
      </c>
      <c r="T19" s="150"/>
      <c r="U19" s="154">
        <v>110.34</v>
      </c>
      <c r="V19" s="155">
        <v>3.7499999999999999E-2</v>
      </c>
      <c r="W19" s="156">
        <v>0.18375000000000002</v>
      </c>
      <c r="X19" s="155">
        <v>3.7499999999999999E-2</v>
      </c>
      <c r="Y19" s="157">
        <v>0.18375000000000002</v>
      </c>
    </row>
    <row r="20" spans="15:25">
      <c r="O20" s="154">
        <v>120.97</v>
      </c>
      <c r="P20" s="155">
        <v>2.2499999999999999E-2</v>
      </c>
      <c r="Q20" s="156">
        <v>0.21375000000000002</v>
      </c>
      <c r="R20" s="155">
        <v>2.2499999999999999E-2</v>
      </c>
      <c r="S20" s="157">
        <v>0.21375000000000002</v>
      </c>
      <c r="T20" s="150"/>
      <c r="U20" s="154">
        <v>111.82</v>
      </c>
      <c r="V20" s="155">
        <v>2.2499999999999999E-2</v>
      </c>
      <c r="W20" s="156">
        <v>0.21375000000000005</v>
      </c>
      <c r="X20" s="155">
        <v>2.2499999999999999E-2</v>
      </c>
      <c r="Y20" s="157">
        <v>0.21375000000000005</v>
      </c>
    </row>
    <row r="21" spans="15:25">
      <c r="O21" s="154">
        <v>121.33</v>
      </c>
      <c r="P21" s="155">
        <v>5.5000000000000007E-2</v>
      </c>
      <c r="Q21" s="156">
        <v>0.2525</v>
      </c>
      <c r="R21" s="155">
        <v>5.5000000000000007E-2</v>
      </c>
      <c r="S21" s="157">
        <v>0.2525</v>
      </c>
      <c r="T21" s="150"/>
      <c r="U21" s="154">
        <v>114.29</v>
      </c>
      <c r="V21" s="155">
        <v>5.5000000000000007E-2</v>
      </c>
      <c r="W21" s="156">
        <v>0.25250000000000006</v>
      </c>
      <c r="X21" s="155">
        <v>5.5000000000000007E-2</v>
      </c>
      <c r="Y21" s="157">
        <v>0.25250000000000006</v>
      </c>
    </row>
    <row r="22" spans="15:25">
      <c r="O22" s="154">
        <v>126.31</v>
      </c>
      <c r="P22" s="155">
        <v>0.13750000000000001</v>
      </c>
      <c r="Q22" s="156">
        <v>0.34875</v>
      </c>
      <c r="R22" s="155">
        <v>0.13750000000000001</v>
      </c>
      <c r="S22" s="157">
        <v>0.34875</v>
      </c>
      <c r="T22" s="150"/>
      <c r="U22" s="154">
        <v>115.41</v>
      </c>
      <c r="V22" s="155">
        <v>0.13750000000000001</v>
      </c>
      <c r="W22" s="156">
        <v>0.34875</v>
      </c>
      <c r="X22" s="155">
        <v>0.13750000000000001</v>
      </c>
      <c r="Y22" s="157">
        <v>0.34875</v>
      </c>
    </row>
    <row r="23" spans="15:25">
      <c r="O23" s="154">
        <v>133.47999999999999</v>
      </c>
      <c r="P23" s="155">
        <v>8.2500000000000004E-2</v>
      </c>
      <c r="Q23" s="156">
        <v>0.45875000000000005</v>
      </c>
      <c r="R23" s="155">
        <v>8.2500000000000004E-2</v>
      </c>
      <c r="S23" s="157">
        <v>0.45875000000000005</v>
      </c>
      <c r="T23" s="150"/>
      <c r="U23" s="154">
        <v>116.82</v>
      </c>
      <c r="V23" s="155">
        <v>8.2500000000000004E-2</v>
      </c>
      <c r="W23" s="156">
        <v>0.45875000000000005</v>
      </c>
      <c r="X23" s="155">
        <v>8.2500000000000004E-2</v>
      </c>
      <c r="Y23" s="157">
        <v>0.45875000000000005</v>
      </c>
    </row>
    <row r="24" spans="15:25">
      <c r="O24" s="154">
        <v>135.66</v>
      </c>
      <c r="P24" s="155">
        <v>0.03</v>
      </c>
      <c r="Q24" s="156">
        <v>0.51500000000000001</v>
      </c>
      <c r="R24" s="155">
        <v>0.03</v>
      </c>
      <c r="S24" s="157">
        <v>0.51500000000000001</v>
      </c>
      <c r="T24" s="150"/>
      <c r="U24" s="154">
        <v>120.31</v>
      </c>
      <c r="V24" s="155">
        <v>0.03</v>
      </c>
      <c r="W24" s="156">
        <v>0.51500000000000001</v>
      </c>
      <c r="X24" s="155">
        <v>0.03</v>
      </c>
      <c r="Y24" s="157">
        <v>0.51500000000000001</v>
      </c>
    </row>
    <row r="25" spans="15:25">
      <c r="O25" s="154">
        <v>135.66999999999999</v>
      </c>
      <c r="P25" s="155">
        <v>1.0500000000000001E-2</v>
      </c>
      <c r="Q25" s="156">
        <v>0.53525</v>
      </c>
      <c r="R25" s="155">
        <v>1.0500000000000001E-2</v>
      </c>
      <c r="S25" s="157">
        <v>0.53525</v>
      </c>
      <c r="T25" s="150"/>
      <c r="U25" s="154">
        <v>121.44</v>
      </c>
      <c r="V25" s="155">
        <v>7.4999999999999997E-2</v>
      </c>
      <c r="W25" s="156">
        <v>0.5675</v>
      </c>
      <c r="X25" s="155">
        <v>7.4999999999999997E-2</v>
      </c>
      <c r="Y25" s="157">
        <v>0.5675</v>
      </c>
    </row>
    <row r="26" spans="15:25">
      <c r="O26" s="154">
        <v>140.96</v>
      </c>
      <c r="P26" s="155">
        <v>7.4999999999999997E-2</v>
      </c>
      <c r="Q26" s="156">
        <v>0.57799999999999996</v>
      </c>
      <c r="R26" s="155">
        <v>7.4999999999999997E-2</v>
      </c>
      <c r="S26" s="157">
        <v>0.57799999999999996</v>
      </c>
      <c r="T26" s="150"/>
      <c r="U26" s="154">
        <v>123.01</v>
      </c>
      <c r="V26" s="155">
        <v>4.4999999999999998E-2</v>
      </c>
      <c r="W26" s="156">
        <v>0.62749999999999995</v>
      </c>
      <c r="X26" s="155">
        <v>4.4999999999999998E-2</v>
      </c>
      <c r="Y26" s="157">
        <v>0.62749999999999995</v>
      </c>
    </row>
    <row r="27" spans="15:25">
      <c r="O27" s="154">
        <v>142.76</v>
      </c>
      <c r="P27" s="155">
        <v>2.6249999999999999E-2</v>
      </c>
      <c r="Q27" s="156">
        <v>0.62862499999999999</v>
      </c>
      <c r="R27" s="155">
        <v>2.6249999999999999E-2</v>
      </c>
      <c r="S27" s="157">
        <v>0.62862499999999999</v>
      </c>
      <c r="T27" s="150"/>
      <c r="U27" s="154">
        <v>130.41999999999999</v>
      </c>
      <c r="V27" s="155">
        <v>1.0500000000000001E-2</v>
      </c>
      <c r="W27" s="156">
        <v>0.65525</v>
      </c>
      <c r="X27" s="155">
        <v>1.0500000000000001E-2</v>
      </c>
      <c r="Y27" s="157">
        <v>0.65525</v>
      </c>
    </row>
    <row r="28" spans="15:25">
      <c r="O28" s="154">
        <v>148.43</v>
      </c>
      <c r="P28" s="155">
        <v>4.4999999999999998E-2</v>
      </c>
      <c r="Q28" s="156">
        <v>0.6642499999999999</v>
      </c>
      <c r="R28" s="155">
        <v>4.4999999999999998E-2</v>
      </c>
      <c r="S28" s="157">
        <v>0.6642499999999999</v>
      </c>
      <c r="T28" s="150"/>
      <c r="U28" s="154">
        <v>131.71</v>
      </c>
      <c r="V28" s="155">
        <v>2.6249999999999999E-2</v>
      </c>
      <c r="W28" s="156">
        <v>0.67362500000000003</v>
      </c>
      <c r="X28" s="155">
        <v>2.6249999999999999E-2</v>
      </c>
      <c r="Y28" s="157">
        <v>0.67362500000000003</v>
      </c>
    </row>
    <row r="29" spans="15:25">
      <c r="O29" s="154">
        <v>151.72999999999999</v>
      </c>
      <c r="P29" s="155">
        <v>3.8500000000000006E-2</v>
      </c>
      <c r="Q29" s="156">
        <v>0.70599999999999996</v>
      </c>
      <c r="R29" s="155">
        <v>3.8500000000000006E-2</v>
      </c>
      <c r="S29" s="157">
        <v>0.70599999999999996</v>
      </c>
      <c r="T29" s="150"/>
      <c r="U29" s="154">
        <v>133.51</v>
      </c>
      <c r="V29" s="155">
        <v>1.575E-2</v>
      </c>
      <c r="W29" s="156">
        <v>0.69462499999999994</v>
      </c>
      <c r="X29" s="155">
        <v>1.575E-2</v>
      </c>
      <c r="Y29" s="157">
        <v>0.69462499999999994</v>
      </c>
    </row>
    <row r="30" spans="15:25">
      <c r="O30" s="154">
        <v>151.91</v>
      </c>
      <c r="P30" s="155">
        <v>1.575E-2</v>
      </c>
      <c r="Q30" s="156">
        <v>0.73312499999999992</v>
      </c>
      <c r="R30" s="155">
        <v>1.575E-2</v>
      </c>
      <c r="S30" s="157">
        <v>0.73312499999999992</v>
      </c>
      <c r="T30" s="150"/>
      <c r="U30" s="154">
        <v>137.49</v>
      </c>
      <c r="V30" s="155">
        <v>3.8500000000000006E-2</v>
      </c>
      <c r="W30" s="156">
        <v>0.72175</v>
      </c>
      <c r="X30" s="155">
        <v>3.8500000000000006E-2</v>
      </c>
      <c r="Y30" s="157">
        <v>0.72175</v>
      </c>
    </row>
    <row r="31" spans="15:25">
      <c r="O31" s="154">
        <v>158.81</v>
      </c>
      <c r="P31" s="155">
        <v>9.6250000000000002E-2</v>
      </c>
      <c r="Q31" s="156">
        <v>0.78912499999999997</v>
      </c>
      <c r="R31" s="155">
        <v>9.6250000000000002E-2</v>
      </c>
      <c r="S31" s="157">
        <v>0.78912499999999997</v>
      </c>
      <c r="T31" s="150"/>
      <c r="U31" s="154">
        <v>138.63999999999999</v>
      </c>
      <c r="V31" s="155">
        <v>9.6250000000000002E-2</v>
      </c>
      <c r="W31" s="156">
        <v>0.78912499999999997</v>
      </c>
      <c r="X31" s="155">
        <v>9.6250000000000002E-2</v>
      </c>
      <c r="Y31" s="157">
        <v>0.78912499999999997</v>
      </c>
    </row>
    <row r="32" spans="15:25">
      <c r="O32" s="154">
        <v>169.05</v>
      </c>
      <c r="P32" s="155">
        <v>5.7749999999999996E-2</v>
      </c>
      <c r="Q32" s="156">
        <v>0.86612500000000003</v>
      </c>
      <c r="R32" s="155">
        <v>5.7749999999999996E-2</v>
      </c>
      <c r="S32" s="157">
        <v>0.86612500000000003</v>
      </c>
      <c r="T32" s="150"/>
      <c r="U32" s="154">
        <v>140.6</v>
      </c>
      <c r="V32" s="155">
        <v>5.7749999999999996E-2</v>
      </c>
      <c r="W32" s="156">
        <v>0.86612500000000003</v>
      </c>
      <c r="X32" s="155">
        <v>5.7749999999999996E-2</v>
      </c>
      <c r="Y32" s="157">
        <v>0.86612500000000003</v>
      </c>
    </row>
    <row r="33" spans="15:25">
      <c r="O33" s="154">
        <v>170.29</v>
      </c>
      <c r="P33" s="155">
        <v>2.1000000000000001E-2</v>
      </c>
      <c r="Q33" s="156">
        <v>0.90549999999999997</v>
      </c>
      <c r="R33" s="155">
        <v>2.1000000000000001E-2</v>
      </c>
      <c r="S33" s="157">
        <v>0.90549999999999997</v>
      </c>
      <c r="T33" s="150"/>
      <c r="U33" s="154">
        <v>145.75</v>
      </c>
      <c r="V33" s="155">
        <v>2.1000000000000001E-2</v>
      </c>
      <c r="W33" s="156">
        <v>0.90549999999999997</v>
      </c>
      <c r="X33" s="155">
        <v>2.1000000000000001E-2</v>
      </c>
      <c r="Y33" s="157">
        <v>0.90549999999999997</v>
      </c>
    </row>
    <row r="34" spans="15:25">
      <c r="O34" s="154">
        <v>177.78</v>
      </c>
      <c r="P34" s="155">
        <v>5.2499999999999998E-2</v>
      </c>
      <c r="Q34" s="156">
        <v>0.94225000000000003</v>
      </c>
      <c r="R34" s="155">
        <v>5.2499999999999998E-2</v>
      </c>
      <c r="S34" s="157">
        <v>0.94225000000000003</v>
      </c>
      <c r="T34" s="150"/>
      <c r="U34" s="154">
        <v>147.1</v>
      </c>
      <c r="V34" s="155">
        <v>5.2499999999999998E-2</v>
      </c>
      <c r="W34" s="156">
        <v>0.94225000000000003</v>
      </c>
      <c r="X34" s="155">
        <v>5.2499999999999998E-2</v>
      </c>
      <c r="Y34" s="157">
        <v>0.94225000000000003</v>
      </c>
    </row>
    <row r="35" spans="15:25">
      <c r="O35" s="154">
        <v>188.31</v>
      </c>
      <c r="P35" s="155">
        <v>3.15E-2</v>
      </c>
      <c r="Q35" s="156">
        <v>0.98425000000000007</v>
      </c>
      <c r="R35" s="155">
        <v>3.15E-2</v>
      </c>
      <c r="S35" s="157">
        <v>0.98425000000000007</v>
      </c>
      <c r="T35" s="150"/>
      <c r="U35" s="154">
        <v>149.07</v>
      </c>
      <c r="V35" s="155">
        <v>3.15E-2</v>
      </c>
      <c r="W35" s="156">
        <v>0.98425000000000007</v>
      </c>
      <c r="X35" s="155">
        <v>3.15E-2</v>
      </c>
      <c r="Y35" s="157">
        <v>0.98425000000000007</v>
      </c>
    </row>
  </sheetData>
  <mergeCells count="8">
    <mergeCell ref="O7:S7"/>
    <mergeCell ref="U7:Y7"/>
    <mergeCell ref="O4:S4"/>
    <mergeCell ref="U4:Y4"/>
    <mergeCell ref="O5:S5"/>
    <mergeCell ref="U5:Y5"/>
    <mergeCell ref="O6:S6"/>
    <mergeCell ref="U6:Y6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workbookViewId="0">
      <selection sqref="A1:XFD1"/>
    </sheetView>
  </sheetViews>
  <sheetFormatPr defaultRowHeight="15"/>
  <sheetData>
    <row r="1" spans="1:22" s="47" customFormat="1">
      <c r="A1" s="168" t="s">
        <v>404</v>
      </c>
      <c r="B1" s="169"/>
      <c r="C1" s="169"/>
      <c r="D1" s="169"/>
      <c r="E1" s="169"/>
      <c r="F1" s="169"/>
    </row>
    <row r="3" spans="1:22">
      <c r="L3" s="206" t="s">
        <v>267</v>
      </c>
      <c r="M3" s="206"/>
      <c r="N3" s="206"/>
      <c r="O3" s="206"/>
      <c r="P3" s="206"/>
      <c r="Q3" s="150"/>
      <c r="R3" s="206" t="s">
        <v>268</v>
      </c>
      <c r="S3" s="206"/>
      <c r="T3" s="206"/>
      <c r="U3" s="206"/>
      <c r="V3" s="206"/>
    </row>
    <row r="4" spans="1:22">
      <c r="L4" s="207" t="s">
        <v>123</v>
      </c>
      <c r="M4" s="207"/>
      <c r="N4" s="207"/>
      <c r="O4" s="207"/>
      <c r="P4" s="207"/>
      <c r="Q4" s="150"/>
      <c r="R4" s="207" t="s">
        <v>88</v>
      </c>
      <c r="S4" s="207"/>
      <c r="T4" s="207"/>
      <c r="U4" s="207"/>
      <c r="V4" s="207"/>
    </row>
    <row r="5" spans="1:22">
      <c r="L5" s="205">
        <v>1</v>
      </c>
      <c r="M5" s="205"/>
      <c r="N5" s="205"/>
      <c r="O5" s="205"/>
      <c r="P5" s="205"/>
      <c r="Q5" s="150"/>
      <c r="R5" s="205">
        <v>6</v>
      </c>
      <c r="S5" s="205"/>
      <c r="T5" s="205"/>
      <c r="U5" s="205"/>
      <c r="V5" s="205"/>
    </row>
    <row r="6" spans="1:22">
      <c r="L6" s="205" t="s">
        <v>260</v>
      </c>
      <c r="M6" s="205"/>
      <c r="N6" s="205"/>
      <c r="O6" s="205"/>
      <c r="P6" s="205"/>
      <c r="Q6" s="150"/>
      <c r="R6" s="205" t="s">
        <v>261</v>
      </c>
      <c r="S6" s="205"/>
      <c r="T6" s="205"/>
      <c r="U6" s="205"/>
      <c r="V6" s="205"/>
    </row>
    <row r="7" spans="1:22">
      <c r="L7" s="151" t="s">
        <v>262</v>
      </c>
      <c r="M7" s="152" t="s">
        <v>263</v>
      </c>
      <c r="N7" s="153" t="s">
        <v>264</v>
      </c>
      <c r="O7" s="152" t="s">
        <v>265</v>
      </c>
      <c r="P7" s="153" t="s">
        <v>266</v>
      </c>
      <c r="Q7" s="150"/>
      <c r="R7" s="151" t="s">
        <v>262</v>
      </c>
      <c r="S7" s="152" t="s">
        <v>263</v>
      </c>
      <c r="T7" s="153" t="s">
        <v>264</v>
      </c>
      <c r="U7" s="152" t="s">
        <v>265</v>
      </c>
      <c r="V7" s="153" t="s">
        <v>266</v>
      </c>
    </row>
    <row r="8" spans="1:22">
      <c r="L8" s="154">
        <v>83.27</v>
      </c>
      <c r="M8" s="155">
        <v>4.4999999999999997E-3</v>
      </c>
      <c r="N8" s="156">
        <v>2.2499999999999998E-3</v>
      </c>
      <c r="O8" s="155">
        <v>4.4999999999999997E-3</v>
      </c>
      <c r="P8" s="157">
        <v>2.2499999999999998E-3</v>
      </c>
      <c r="Q8" s="150"/>
      <c r="R8" s="154">
        <v>103.73</v>
      </c>
      <c r="S8" s="155">
        <v>8.9999999999999993E-3</v>
      </c>
      <c r="T8" s="156">
        <v>4.4999999999999997E-3</v>
      </c>
      <c r="U8" s="155">
        <v>8.9999999999999993E-3</v>
      </c>
      <c r="V8" s="157">
        <v>4.4999999999999997E-3</v>
      </c>
    </row>
    <row r="9" spans="1:22">
      <c r="L9" s="154">
        <v>84.68</v>
      </c>
      <c r="M9" s="155">
        <v>1.125E-2</v>
      </c>
      <c r="N9" s="156">
        <v>1.0124999999999999E-2</v>
      </c>
      <c r="O9" s="155">
        <v>1.125E-2</v>
      </c>
      <c r="P9" s="157">
        <v>1.0124999999999999E-2</v>
      </c>
      <c r="Q9" s="150"/>
      <c r="R9" s="154">
        <v>105.93</v>
      </c>
      <c r="S9" s="155">
        <v>2.2499999999999999E-2</v>
      </c>
      <c r="T9" s="156">
        <v>2.0249999999999997E-2</v>
      </c>
      <c r="U9" s="155">
        <v>2.2499999999999999E-2</v>
      </c>
      <c r="V9" s="157">
        <v>2.0249999999999997E-2</v>
      </c>
    </row>
    <row r="10" spans="1:22">
      <c r="L10" s="154">
        <v>86.61</v>
      </c>
      <c r="M10" s="155">
        <v>6.7499999999999999E-3</v>
      </c>
      <c r="N10" s="156">
        <v>1.9125E-2</v>
      </c>
      <c r="O10" s="155">
        <v>6.7499999999999999E-3</v>
      </c>
      <c r="P10" s="157">
        <v>1.9125E-2</v>
      </c>
      <c r="Q10" s="150"/>
      <c r="R10" s="154">
        <v>108.68</v>
      </c>
      <c r="S10" s="155">
        <v>1.35E-2</v>
      </c>
      <c r="T10" s="156">
        <v>3.8249999999999999E-2</v>
      </c>
      <c r="U10" s="155">
        <v>1.35E-2</v>
      </c>
      <c r="V10" s="157">
        <v>3.8249999999999999E-2</v>
      </c>
    </row>
    <row r="11" spans="1:22">
      <c r="L11" s="154">
        <v>87.62</v>
      </c>
      <c r="M11" s="155">
        <v>1.6500000000000001E-2</v>
      </c>
      <c r="N11" s="156">
        <v>3.075E-2</v>
      </c>
      <c r="O11" s="155">
        <v>1.6500000000000001E-2</v>
      </c>
      <c r="P11" s="157">
        <v>3.075E-2</v>
      </c>
      <c r="Q11" s="150"/>
      <c r="R11" s="154">
        <v>110.59</v>
      </c>
      <c r="S11" s="155">
        <v>1.6500000000000001E-2</v>
      </c>
      <c r="T11" s="156">
        <v>5.3249999999999999E-2</v>
      </c>
      <c r="U11" s="155">
        <v>1.6500000000000001E-2</v>
      </c>
      <c r="V11" s="157">
        <v>5.3249999999999999E-2</v>
      </c>
    </row>
    <row r="12" spans="1:22">
      <c r="L12" s="154">
        <v>89.03</v>
      </c>
      <c r="M12" s="155">
        <v>4.1250000000000002E-2</v>
      </c>
      <c r="N12" s="156">
        <v>5.9624999999999997E-2</v>
      </c>
      <c r="O12" s="155">
        <v>4.1250000000000002E-2</v>
      </c>
      <c r="P12" s="157">
        <v>5.9624999999999997E-2</v>
      </c>
      <c r="Q12" s="150"/>
      <c r="R12" s="154">
        <v>112.78</v>
      </c>
      <c r="S12" s="155">
        <v>4.1250000000000002E-2</v>
      </c>
      <c r="T12" s="156">
        <v>8.2125000000000004E-2</v>
      </c>
      <c r="U12" s="155">
        <v>4.1250000000000002E-2</v>
      </c>
      <c r="V12" s="157">
        <v>8.2125000000000004E-2</v>
      </c>
    </row>
    <row r="13" spans="1:22">
      <c r="L13" s="154">
        <v>90.98</v>
      </c>
      <c r="M13" s="155">
        <v>2.4750000000000001E-2</v>
      </c>
      <c r="N13" s="156">
        <v>9.2624999999999999E-2</v>
      </c>
      <c r="O13" s="155">
        <v>2.4750000000000001E-2</v>
      </c>
      <c r="P13" s="157">
        <v>9.2624999999999999E-2</v>
      </c>
      <c r="Q13" s="150"/>
      <c r="R13" s="154">
        <v>115.49</v>
      </c>
      <c r="S13" s="155">
        <v>2.4750000000000001E-2</v>
      </c>
      <c r="T13" s="156">
        <v>0.11512500000000001</v>
      </c>
      <c r="U13" s="155">
        <v>2.4750000000000001E-2</v>
      </c>
      <c r="V13" s="157">
        <v>0.11512500000000001</v>
      </c>
    </row>
    <row r="14" spans="1:22">
      <c r="L14" s="154">
        <v>91.87</v>
      </c>
      <c r="M14" s="155">
        <v>8.9999999999999993E-3</v>
      </c>
      <c r="N14" s="156">
        <v>0.10950000000000001</v>
      </c>
      <c r="O14" s="155">
        <v>8.9999999999999993E-3</v>
      </c>
      <c r="P14" s="157">
        <v>0.10950000000000001</v>
      </c>
      <c r="Q14" s="150"/>
      <c r="R14" s="154">
        <v>118.67</v>
      </c>
      <c r="S14" s="155">
        <v>4.4999999999999997E-3</v>
      </c>
      <c r="T14" s="156">
        <v>0.12975</v>
      </c>
      <c r="U14" s="155">
        <v>4.4999999999999997E-3</v>
      </c>
      <c r="V14" s="157">
        <v>0.12975</v>
      </c>
    </row>
    <row r="15" spans="1:22">
      <c r="L15" s="154">
        <v>92.59</v>
      </c>
      <c r="M15" s="155">
        <v>2.2499999999999999E-2</v>
      </c>
      <c r="N15" s="156">
        <v>0.12525</v>
      </c>
      <c r="O15" s="155">
        <v>2.2499999999999999E-2</v>
      </c>
      <c r="P15" s="157">
        <v>0.12525</v>
      </c>
      <c r="Q15" s="150"/>
      <c r="R15" s="154">
        <v>120.9</v>
      </c>
      <c r="S15" s="155">
        <v>1.125E-2</v>
      </c>
      <c r="T15" s="156">
        <v>0.137625</v>
      </c>
      <c r="U15" s="155">
        <v>1.125E-2</v>
      </c>
      <c r="V15" s="157">
        <v>0.137625</v>
      </c>
    </row>
    <row r="16" spans="1:22">
      <c r="L16" s="154">
        <v>94.27</v>
      </c>
      <c r="M16" s="155">
        <v>1.35E-2</v>
      </c>
      <c r="N16" s="156">
        <v>0.14325000000000002</v>
      </c>
      <c r="O16" s="155">
        <v>1.35E-2</v>
      </c>
      <c r="P16" s="157">
        <v>0.14325000000000002</v>
      </c>
      <c r="Q16" s="150"/>
      <c r="R16" s="154">
        <v>123.56</v>
      </c>
      <c r="S16" s="155">
        <v>6.7499999999999999E-3</v>
      </c>
      <c r="T16" s="156">
        <v>0.14662500000000001</v>
      </c>
      <c r="U16" s="155">
        <v>6.7499999999999999E-3</v>
      </c>
      <c r="V16" s="157">
        <v>0.14662500000000001</v>
      </c>
    </row>
    <row r="17" spans="12:22">
      <c r="L17" s="154">
        <v>116.09</v>
      </c>
      <c r="M17" s="155">
        <v>1.4999999999999999E-2</v>
      </c>
      <c r="N17" s="156">
        <v>0.15750000000000003</v>
      </c>
      <c r="O17" s="155">
        <v>1.4999999999999999E-2</v>
      </c>
      <c r="P17" s="157">
        <v>0.15750000000000003</v>
      </c>
      <c r="Q17" s="150"/>
      <c r="R17" s="154">
        <v>152.6</v>
      </c>
      <c r="S17" s="155">
        <v>0.03</v>
      </c>
      <c r="T17" s="156">
        <v>0.16500000000000004</v>
      </c>
      <c r="U17" s="155">
        <v>0.03</v>
      </c>
      <c r="V17" s="157">
        <v>0.16500000000000004</v>
      </c>
    </row>
    <row r="18" spans="12:22">
      <c r="L18" s="154">
        <v>117.92</v>
      </c>
      <c r="M18" s="155">
        <v>3.7499999999999999E-2</v>
      </c>
      <c r="N18" s="156">
        <v>0.18375000000000002</v>
      </c>
      <c r="O18" s="155">
        <v>3.7499999999999999E-2</v>
      </c>
      <c r="P18" s="157">
        <v>0.18375000000000002</v>
      </c>
      <c r="Q18" s="150"/>
      <c r="R18" s="154">
        <v>156.15</v>
      </c>
      <c r="S18" s="155">
        <v>7.4999999999999997E-2</v>
      </c>
      <c r="T18" s="156">
        <v>0.21750000000000003</v>
      </c>
      <c r="U18" s="155">
        <v>7.4999999999999997E-2</v>
      </c>
      <c r="V18" s="157">
        <v>0.21750000000000003</v>
      </c>
    </row>
    <row r="19" spans="12:22">
      <c r="L19" s="154">
        <v>120.37</v>
      </c>
      <c r="M19" s="155">
        <v>2.2499999999999999E-2</v>
      </c>
      <c r="N19" s="156">
        <v>0.21375000000000005</v>
      </c>
      <c r="O19" s="155">
        <v>2.2499999999999999E-2</v>
      </c>
      <c r="P19" s="157">
        <v>0.21375000000000005</v>
      </c>
      <c r="Q19" s="150"/>
      <c r="R19" s="154">
        <v>160.68</v>
      </c>
      <c r="S19" s="155">
        <v>4.4999999999999998E-2</v>
      </c>
      <c r="T19" s="156">
        <v>0.27750000000000002</v>
      </c>
      <c r="U19" s="155">
        <v>4.4999999999999998E-2</v>
      </c>
      <c r="V19" s="157">
        <v>0.27750000000000002</v>
      </c>
    </row>
    <row r="20" spans="12:22">
      <c r="L20" s="154">
        <v>122.34</v>
      </c>
      <c r="M20" s="155">
        <v>5.5000000000000007E-2</v>
      </c>
      <c r="N20" s="156">
        <v>0.25250000000000006</v>
      </c>
      <c r="O20" s="155">
        <v>5.5000000000000007E-2</v>
      </c>
      <c r="P20" s="157">
        <v>0.25250000000000006</v>
      </c>
      <c r="Q20" s="150"/>
      <c r="R20" s="154">
        <v>162.85</v>
      </c>
      <c r="S20" s="155">
        <v>5.5000000000000007E-2</v>
      </c>
      <c r="T20" s="156">
        <v>0.32750000000000001</v>
      </c>
      <c r="U20" s="155">
        <v>5.5000000000000007E-2</v>
      </c>
      <c r="V20" s="157">
        <v>0.32750000000000001</v>
      </c>
    </row>
    <row r="21" spans="12:22">
      <c r="L21" s="154">
        <v>124.09</v>
      </c>
      <c r="M21" s="155">
        <v>0.13750000000000001</v>
      </c>
      <c r="N21" s="156">
        <v>0.34875</v>
      </c>
      <c r="O21" s="155">
        <v>0.13750000000000001</v>
      </c>
      <c r="P21" s="157">
        <v>0.34875</v>
      </c>
      <c r="Q21" s="150"/>
      <c r="R21" s="154">
        <v>166.48</v>
      </c>
      <c r="S21" s="155">
        <v>0.13750000000000001</v>
      </c>
      <c r="T21" s="156">
        <v>0.42374999999999996</v>
      </c>
      <c r="U21" s="155">
        <v>0.13750000000000001</v>
      </c>
      <c r="V21" s="157">
        <v>0.42374999999999996</v>
      </c>
    </row>
    <row r="22" spans="12:22">
      <c r="L22" s="154">
        <v>125.79</v>
      </c>
      <c r="M22" s="155">
        <v>8.2500000000000004E-2</v>
      </c>
      <c r="N22" s="156">
        <v>0.45875000000000005</v>
      </c>
      <c r="O22" s="155">
        <v>8.2500000000000004E-2</v>
      </c>
      <c r="P22" s="157">
        <v>0.45875000000000005</v>
      </c>
      <c r="Q22" s="150"/>
      <c r="R22" s="154">
        <v>170.9</v>
      </c>
      <c r="S22" s="155">
        <v>8.2500000000000004E-2</v>
      </c>
      <c r="T22" s="156">
        <v>0.53374999999999995</v>
      </c>
      <c r="U22" s="155">
        <v>8.2500000000000004E-2</v>
      </c>
      <c r="V22" s="157">
        <v>0.53374999999999995</v>
      </c>
    </row>
    <row r="23" spans="12:22">
      <c r="L23" s="154">
        <v>128.84</v>
      </c>
      <c r="M23" s="155">
        <v>0.03</v>
      </c>
      <c r="N23" s="156">
        <v>0.51500000000000001</v>
      </c>
      <c r="O23" s="155">
        <v>0.03</v>
      </c>
      <c r="P23" s="157">
        <v>0.51500000000000001</v>
      </c>
      <c r="Q23" s="150"/>
      <c r="R23" s="154">
        <v>176.32</v>
      </c>
      <c r="S23" s="155">
        <v>1.4999999999999999E-2</v>
      </c>
      <c r="T23" s="156">
        <v>0.58249999999999991</v>
      </c>
      <c r="U23" s="155">
        <v>1.4999999999999999E-2</v>
      </c>
      <c r="V23" s="157">
        <v>0.58249999999999991</v>
      </c>
    </row>
    <row r="24" spans="12:22">
      <c r="L24" s="154">
        <v>130.34</v>
      </c>
      <c r="M24" s="155">
        <v>7.4999999999999997E-2</v>
      </c>
      <c r="N24" s="156">
        <v>0.5675</v>
      </c>
      <c r="O24" s="155">
        <v>7.4999999999999997E-2</v>
      </c>
      <c r="P24" s="157">
        <v>0.5675</v>
      </c>
      <c r="Q24" s="150"/>
      <c r="R24" s="154">
        <v>179.9</v>
      </c>
      <c r="S24" s="155">
        <v>3.7499999999999999E-2</v>
      </c>
      <c r="T24" s="156">
        <v>0.60875000000000001</v>
      </c>
      <c r="U24" s="155">
        <v>3.7499999999999999E-2</v>
      </c>
      <c r="V24" s="157">
        <v>0.60875000000000001</v>
      </c>
    </row>
    <row r="25" spans="12:22">
      <c r="L25" s="154">
        <v>131.09</v>
      </c>
      <c r="M25" s="155">
        <v>4.4999999999999998E-2</v>
      </c>
      <c r="N25" s="156">
        <v>0.62749999999999995</v>
      </c>
      <c r="O25" s="155">
        <v>4.4999999999999998E-2</v>
      </c>
      <c r="P25" s="157">
        <v>0.62749999999999995</v>
      </c>
      <c r="Q25" s="150"/>
      <c r="R25" s="154">
        <v>184.27</v>
      </c>
      <c r="S25" s="155">
        <v>2.2499999999999999E-2</v>
      </c>
      <c r="T25" s="156">
        <v>0.63874999999999993</v>
      </c>
      <c r="U25" s="155">
        <v>2.2499999999999999E-2</v>
      </c>
      <c r="V25" s="157">
        <v>0.63874999999999993</v>
      </c>
    </row>
    <row r="26" spans="12:22">
      <c r="L26" s="154">
        <v>165.53</v>
      </c>
      <c r="M26" s="155">
        <v>1.0500000000000001E-2</v>
      </c>
      <c r="N26" s="156">
        <v>0.65525</v>
      </c>
      <c r="O26" s="155">
        <v>1.0500000000000001E-2</v>
      </c>
      <c r="P26" s="157">
        <v>0.65525</v>
      </c>
      <c r="Q26" s="150"/>
      <c r="R26" s="154">
        <v>243.89</v>
      </c>
      <c r="S26" s="155">
        <v>2.1000000000000001E-2</v>
      </c>
      <c r="T26" s="156">
        <v>0.66049999999999986</v>
      </c>
      <c r="U26" s="155">
        <v>2.1000000000000001E-2</v>
      </c>
      <c r="V26" s="157">
        <v>0.66049999999999986</v>
      </c>
    </row>
    <row r="27" spans="12:22">
      <c r="L27" s="154">
        <v>167.96</v>
      </c>
      <c r="M27" s="155">
        <v>2.6249999999999999E-2</v>
      </c>
      <c r="N27" s="156">
        <v>0.67362500000000003</v>
      </c>
      <c r="O27" s="155">
        <v>2.6249999999999999E-2</v>
      </c>
      <c r="P27" s="157">
        <v>0.67362500000000003</v>
      </c>
      <c r="Q27" s="150"/>
      <c r="R27" s="154">
        <v>250.25</v>
      </c>
      <c r="S27" s="155">
        <v>5.2499999999999998E-2</v>
      </c>
      <c r="T27" s="156">
        <v>0.69724999999999993</v>
      </c>
      <c r="U27" s="155">
        <v>5.2499999999999998E-2</v>
      </c>
      <c r="V27" s="157">
        <v>0.69724999999999993</v>
      </c>
    </row>
    <row r="28" spans="12:22">
      <c r="L28" s="154">
        <v>170.26</v>
      </c>
      <c r="M28" s="155">
        <v>1.575E-2</v>
      </c>
      <c r="N28" s="156">
        <v>0.69462499999999994</v>
      </c>
      <c r="O28" s="155">
        <v>1.575E-2</v>
      </c>
      <c r="P28" s="157">
        <v>0.69462499999999994</v>
      </c>
      <c r="Q28" s="150"/>
      <c r="R28" s="154">
        <v>257.70999999999998</v>
      </c>
      <c r="S28" s="155">
        <v>3.15E-2</v>
      </c>
      <c r="T28" s="156">
        <v>0.73924999999999996</v>
      </c>
      <c r="U28" s="155">
        <v>3.15E-2</v>
      </c>
      <c r="V28" s="157">
        <v>0.73924999999999996</v>
      </c>
    </row>
    <row r="29" spans="12:22">
      <c r="L29" s="154">
        <v>176.56</v>
      </c>
      <c r="M29" s="155">
        <v>3.8500000000000006E-2</v>
      </c>
      <c r="N29" s="156">
        <v>0.72175</v>
      </c>
      <c r="O29" s="155">
        <v>3.8500000000000006E-2</v>
      </c>
      <c r="P29" s="157">
        <v>0.72175</v>
      </c>
      <c r="Q29" s="150"/>
      <c r="R29" s="154">
        <v>263.45999999999998</v>
      </c>
      <c r="S29" s="155">
        <v>3.8500000000000006E-2</v>
      </c>
      <c r="T29" s="156">
        <v>0.77424999999999988</v>
      </c>
      <c r="U29" s="155">
        <v>3.8500000000000006E-2</v>
      </c>
      <c r="V29" s="157">
        <v>0.77424999999999988</v>
      </c>
    </row>
    <row r="30" spans="12:22">
      <c r="L30" s="154">
        <v>178.22</v>
      </c>
      <c r="M30" s="155">
        <v>9.6250000000000002E-2</v>
      </c>
      <c r="N30" s="156">
        <v>0.78912499999999997</v>
      </c>
      <c r="O30" s="155">
        <v>9.6250000000000002E-2</v>
      </c>
      <c r="P30" s="157">
        <v>0.78912499999999997</v>
      </c>
      <c r="Q30" s="150"/>
      <c r="R30" s="154">
        <v>269.77</v>
      </c>
      <c r="S30" s="155">
        <v>9.6250000000000002E-2</v>
      </c>
      <c r="T30" s="156">
        <v>0.84162499999999985</v>
      </c>
      <c r="U30" s="155">
        <v>9.6250000000000002E-2</v>
      </c>
      <c r="V30" s="157">
        <v>0.84162499999999985</v>
      </c>
    </row>
    <row r="31" spans="12:22">
      <c r="L31" s="154">
        <v>180.88</v>
      </c>
      <c r="M31" s="155">
        <v>5.7749999999999996E-2</v>
      </c>
      <c r="N31" s="156">
        <v>0.86612500000000003</v>
      </c>
      <c r="O31" s="155">
        <v>5.7749999999999996E-2</v>
      </c>
      <c r="P31" s="157">
        <v>0.86612500000000003</v>
      </c>
      <c r="Q31" s="150"/>
      <c r="R31" s="154">
        <v>277.20999999999998</v>
      </c>
      <c r="S31" s="155">
        <v>5.7749999999999996E-2</v>
      </c>
      <c r="T31" s="156">
        <v>0.9186249999999998</v>
      </c>
      <c r="U31" s="155">
        <v>5.7749999999999996E-2</v>
      </c>
      <c r="V31" s="157">
        <v>0.9186249999999998</v>
      </c>
    </row>
    <row r="32" spans="12:22">
      <c r="L32" s="154">
        <v>189.47</v>
      </c>
      <c r="M32" s="155">
        <v>2.1000000000000001E-2</v>
      </c>
      <c r="N32" s="156">
        <v>0.90549999999999997</v>
      </c>
      <c r="O32" s="155">
        <v>2.1000000000000001E-2</v>
      </c>
      <c r="P32" s="157">
        <v>0.90549999999999997</v>
      </c>
      <c r="Q32" s="150"/>
      <c r="R32" s="154">
        <v>289.11</v>
      </c>
      <c r="S32" s="155">
        <v>1.0500000000000001E-2</v>
      </c>
      <c r="T32" s="156">
        <v>0.95274999999999976</v>
      </c>
      <c r="U32" s="155">
        <v>1.0500000000000001E-2</v>
      </c>
      <c r="V32" s="157">
        <v>0.95274999999999976</v>
      </c>
    </row>
    <row r="33" spans="12:22">
      <c r="L33" s="154">
        <v>192.02</v>
      </c>
      <c r="M33" s="155">
        <v>5.2499999999999998E-2</v>
      </c>
      <c r="N33" s="156">
        <v>0.94225000000000003</v>
      </c>
      <c r="O33" s="155">
        <v>5.2499999999999998E-2</v>
      </c>
      <c r="P33" s="157">
        <v>0.94225000000000003</v>
      </c>
      <c r="Q33" s="150"/>
      <c r="R33" s="154">
        <v>295.31</v>
      </c>
      <c r="S33" s="155">
        <v>2.6249999999999999E-2</v>
      </c>
      <c r="T33" s="156">
        <v>0.97112499999999979</v>
      </c>
      <c r="U33" s="155">
        <v>2.6249999999999999E-2</v>
      </c>
      <c r="V33" s="157">
        <v>0.97112499999999979</v>
      </c>
    </row>
    <row r="34" spans="12:22">
      <c r="L34" s="154">
        <v>194.08</v>
      </c>
      <c r="M34" s="155">
        <v>3.15E-2</v>
      </c>
      <c r="N34" s="156">
        <v>0.98425000000000007</v>
      </c>
      <c r="O34" s="155">
        <v>3.15E-2</v>
      </c>
      <c r="P34" s="157">
        <v>0.98425000000000007</v>
      </c>
      <c r="Q34" s="150"/>
      <c r="R34" s="154">
        <v>302.97000000000003</v>
      </c>
      <c r="S34" s="155">
        <v>1.575E-2</v>
      </c>
      <c r="T34" s="156">
        <v>0.9921249999999997</v>
      </c>
      <c r="U34" s="155">
        <v>1.575E-2</v>
      </c>
      <c r="V34" s="157">
        <v>0.9921249999999997</v>
      </c>
    </row>
  </sheetData>
  <mergeCells count="8">
    <mergeCell ref="L6:P6"/>
    <mergeCell ref="R6:V6"/>
    <mergeCell ref="L3:P3"/>
    <mergeCell ref="R3:V3"/>
    <mergeCell ref="L4:P4"/>
    <mergeCell ref="R4:V4"/>
    <mergeCell ref="L5:P5"/>
    <mergeCell ref="R5:V5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5"/>
  <sheetViews>
    <sheetView workbookViewId="0">
      <selection sqref="A1:B1"/>
    </sheetView>
  </sheetViews>
  <sheetFormatPr defaultRowHeight="15"/>
  <cols>
    <col min="1" max="1" width="20" customWidth="1"/>
    <col min="2" max="2" width="30.85546875" customWidth="1"/>
  </cols>
  <sheetData>
    <row r="1" spans="1:52">
      <c r="A1" s="168" t="s">
        <v>387</v>
      </c>
      <c r="B1" s="169"/>
      <c r="C1" s="57"/>
      <c r="D1" s="57"/>
      <c r="E1" s="57"/>
    </row>
    <row r="4" spans="1:52">
      <c r="A4" t="s">
        <v>59</v>
      </c>
      <c r="C4" t="s">
        <v>242</v>
      </c>
    </row>
    <row r="5" spans="1:52">
      <c r="C5">
        <v>2013</v>
      </c>
      <c r="D5">
        <v>2014</v>
      </c>
      <c r="E5">
        <v>2015</v>
      </c>
      <c r="F5">
        <v>2016</v>
      </c>
      <c r="G5">
        <v>2017</v>
      </c>
      <c r="H5">
        <v>2018</v>
      </c>
      <c r="I5">
        <v>2019</v>
      </c>
      <c r="J5">
        <v>2020</v>
      </c>
      <c r="K5">
        <v>2021</v>
      </c>
      <c r="L5">
        <v>2022</v>
      </c>
      <c r="M5">
        <v>2023</v>
      </c>
      <c r="N5">
        <v>2024</v>
      </c>
      <c r="O5">
        <v>2025</v>
      </c>
      <c r="P5">
        <v>2026</v>
      </c>
      <c r="Q5">
        <v>2027</v>
      </c>
      <c r="R5">
        <v>2028</v>
      </c>
      <c r="S5">
        <v>2029</v>
      </c>
      <c r="T5">
        <v>2030</v>
      </c>
      <c r="U5">
        <v>2031</v>
      </c>
      <c r="V5">
        <v>2032</v>
      </c>
      <c r="W5">
        <v>2033</v>
      </c>
      <c r="X5">
        <v>2034</v>
      </c>
      <c r="Y5">
        <v>2035</v>
      </c>
      <c r="Z5">
        <v>2036</v>
      </c>
      <c r="AA5">
        <v>2037</v>
      </c>
      <c r="AB5">
        <v>2038</v>
      </c>
      <c r="AC5">
        <v>2039</v>
      </c>
      <c r="AD5">
        <v>2040</v>
      </c>
      <c r="AE5">
        <v>2041</v>
      </c>
      <c r="AF5">
        <v>2042</v>
      </c>
      <c r="AG5">
        <v>2043</v>
      </c>
      <c r="AH5">
        <v>2044</v>
      </c>
      <c r="AI5">
        <v>2045</v>
      </c>
      <c r="AJ5">
        <v>2046</v>
      </c>
      <c r="AK5">
        <v>2047</v>
      </c>
      <c r="AL5">
        <v>2048</v>
      </c>
      <c r="AM5">
        <v>2049</v>
      </c>
      <c r="AN5">
        <v>2050</v>
      </c>
      <c r="AO5">
        <v>2051</v>
      </c>
      <c r="AP5">
        <v>2052</v>
      </c>
      <c r="AQ5">
        <v>2053</v>
      </c>
      <c r="AR5">
        <v>2054</v>
      </c>
      <c r="AS5">
        <v>2055</v>
      </c>
      <c r="AT5">
        <v>2056</v>
      </c>
      <c r="AU5">
        <v>2057</v>
      </c>
      <c r="AV5">
        <v>2058</v>
      </c>
      <c r="AW5">
        <v>2059</v>
      </c>
      <c r="AX5">
        <v>2060</v>
      </c>
      <c r="AY5">
        <v>2061</v>
      </c>
      <c r="AZ5">
        <v>2062</v>
      </c>
    </row>
    <row r="6" spans="1:52">
      <c r="A6" t="s">
        <v>88</v>
      </c>
      <c r="B6" t="s">
        <v>88</v>
      </c>
      <c r="C6">
        <v>2443</v>
      </c>
      <c r="D6">
        <v>2508</v>
      </c>
      <c r="E6">
        <v>2186</v>
      </c>
      <c r="F6">
        <v>2101</v>
      </c>
      <c r="G6">
        <v>1995</v>
      </c>
      <c r="H6">
        <v>1860</v>
      </c>
      <c r="I6">
        <v>1620</v>
      </c>
      <c r="J6">
        <v>1449</v>
      </c>
      <c r="K6">
        <v>1396</v>
      </c>
      <c r="L6">
        <v>1420</v>
      </c>
      <c r="M6">
        <v>1474</v>
      </c>
      <c r="N6">
        <v>1570</v>
      </c>
      <c r="O6">
        <v>1737</v>
      </c>
      <c r="P6">
        <v>1910</v>
      </c>
      <c r="Q6">
        <v>2186</v>
      </c>
      <c r="R6">
        <v>2550</v>
      </c>
      <c r="S6">
        <v>2983</v>
      </c>
      <c r="T6">
        <v>3510</v>
      </c>
      <c r="U6">
        <v>4136</v>
      </c>
      <c r="V6">
        <v>4831</v>
      </c>
      <c r="W6">
        <v>4995</v>
      </c>
      <c r="X6">
        <v>5162</v>
      </c>
      <c r="Y6">
        <v>5337</v>
      </c>
      <c r="Z6">
        <v>5518</v>
      </c>
      <c r="AA6">
        <v>5703</v>
      </c>
      <c r="AB6">
        <v>5891</v>
      </c>
      <c r="AC6">
        <v>6083</v>
      </c>
      <c r="AD6">
        <v>6279</v>
      </c>
      <c r="AE6">
        <v>6477</v>
      </c>
      <c r="AF6">
        <v>6677</v>
      </c>
      <c r="AG6">
        <v>6883</v>
      </c>
      <c r="AH6">
        <v>7093</v>
      </c>
      <c r="AI6">
        <v>7306</v>
      </c>
      <c r="AJ6">
        <v>7519</v>
      </c>
      <c r="AK6">
        <v>7732</v>
      </c>
      <c r="AL6">
        <v>7940</v>
      </c>
      <c r="AM6">
        <v>8147</v>
      </c>
      <c r="AN6">
        <v>8350</v>
      </c>
      <c r="AO6">
        <v>8554</v>
      </c>
      <c r="AP6">
        <v>8758</v>
      </c>
      <c r="AQ6">
        <v>8962</v>
      </c>
      <c r="AR6">
        <v>9167</v>
      </c>
      <c r="AS6">
        <v>9371</v>
      </c>
      <c r="AT6">
        <v>9571</v>
      </c>
      <c r="AU6">
        <v>9769</v>
      </c>
      <c r="AV6">
        <v>9964</v>
      </c>
      <c r="AW6">
        <v>10158</v>
      </c>
      <c r="AX6">
        <v>10354</v>
      </c>
      <c r="AY6">
        <v>10552</v>
      </c>
      <c r="AZ6">
        <v>10748</v>
      </c>
    </row>
    <row r="7" spans="1:52">
      <c r="A7" t="s">
        <v>119</v>
      </c>
      <c r="B7" t="s">
        <v>119</v>
      </c>
      <c r="C7">
        <v>2442</v>
      </c>
      <c r="D7">
        <v>2505</v>
      </c>
      <c r="E7">
        <v>2289</v>
      </c>
      <c r="F7">
        <v>2345</v>
      </c>
      <c r="G7">
        <v>2387</v>
      </c>
      <c r="H7">
        <v>2383</v>
      </c>
      <c r="I7">
        <v>2271</v>
      </c>
      <c r="J7">
        <v>2230</v>
      </c>
      <c r="K7">
        <v>2295</v>
      </c>
      <c r="L7">
        <v>2439</v>
      </c>
      <c r="M7">
        <v>2642</v>
      </c>
      <c r="N7">
        <v>2766</v>
      </c>
      <c r="O7">
        <v>2865</v>
      </c>
      <c r="P7">
        <v>3022</v>
      </c>
      <c r="Q7">
        <v>3284</v>
      </c>
      <c r="R7">
        <v>3626</v>
      </c>
      <c r="S7">
        <v>4086</v>
      </c>
      <c r="T7">
        <v>4652</v>
      </c>
      <c r="U7">
        <v>5271</v>
      </c>
      <c r="V7">
        <v>6038</v>
      </c>
      <c r="W7">
        <v>6251</v>
      </c>
      <c r="X7">
        <v>6469</v>
      </c>
      <c r="Y7">
        <v>6696</v>
      </c>
      <c r="Z7">
        <v>6923</v>
      </c>
      <c r="AA7">
        <v>7154</v>
      </c>
      <c r="AB7">
        <v>7387</v>
      </c>
      <c r="AC7">
        <v>7622</v>
      </c>
      <c r="AD7">
        <v>7860</v>
      </c>
      <c r="AE7">
        <v>8101</v>
      </c>
      <c r="AF7">
        <v>8345</v>
      </c>
      <c r="AG7">
        <v>8591</v>
      </c>
      <c r="AH7">
        <v>8840</v>
      </c>
      <c r="AI7">
        <v>9091</v>
      </c>
      <c r="AJ7">
        <v>9343</v>
      </c>
      <c r="AK7">
        <v>9594</v>
      </c>
      <c r="AL7">
        <v>9838</v>
      </c>
      <c r="AM7">
        <v>10079</v>
      </c>
      <c r="AN7">
        <v>10316</v>
      </c>
      <c r="AO7">
        <v>10553</v>
      </c>
      <c r="AP7">
        <v>10787</v>
      </c>
      <c r="AQ7">
        <v>11013</v>
      </c>
      <c r="AR7">
        <v>11228</v>
      </c>
      <c r="AS7">
        <v>11435</v>
      </c>
      <c r="AT7">
        <v>11638</v>
      </c>
      <c r="AU7">
        <v>11834</v>
      </c>
      <c r="AV7">
        <v>12024</v>
      </c>
      <c r="AW7">
        <v>12211</v>
      </c>
      <c r="AX7">
        <v>12394</v>
      </c>
      <c r="AY7">
        <v>12574</v>
      </c>
      <c r="AZ7">
        <v>12752</v>
      </c>
    </row>
    <row r="8" spans="1:52">
      <c r="A8" t="s">
        <v>120</v>
      </c>
      <c r="B8" t="s">
        <v>120</v>
      </c>
      <c r="C8">
        <v>2443</v>
      </c>
      <c r="D8">
        <v>2507</v>
      </c>
      <c r="E8">
        <v>2216</v>
      </c>
      <c r="F8">
        <v>2185</v>
      </c>
      <c r="G8">
        <v>2145</v>
      </c>
      <c r="H8">
        <v>2088</v>
      </c>
      <c r="I8">
        <v>1928</v>
      </c>
      <c r="J8">
        <v>1847</v>
      </c>
      <c r="K8">
        <v>1899</v>
      </c>
      <c r="L8">
        <v>2034</v>
      </c>
      <c r="M8">
        <v>2207</v>
      </c>
      <c r="N8">
        <v>2431</v>
      </c>
      <c r="O8">
        <v>2746</v>
      </c>
      <c r="P8">
        <v>3124</v>
      </c>
      <c r="Q8">
        <v>3606</v>
      </c>
      <c r="R8">
        <v>4096</v>
      </c>
      <c r="S8">
        <v>4556</v>
      </c>
      <c r="T8">
        <v>5152</v>
      </c>
      <c r="U8">
        <v>5842</v>
      </c>
      <c r="V8">
        <v>6709</v>
      </c>
      <c r="W8">
        <v>6951</v>
      </c>
      <c r="X8">
        <v>7194</v>
      </c>
      <c r="Y8">
        <v>7434</v>
      </c>
      <c r="Z8">
        <v>7675</v>
      </c>
      <c r="AA8">
        <v>7915</v>
      </c>
      <c r="AB8">
        <v>8156</v>
      </c>
      <c r="AC8">
        <v>8396</v>
      </c>
      <c r="AD8">
        <v>8636</v>
      </c>
      <c r="AE8">
        <v>8877</v>
      </c>
      <c r="AF8">
        <v>9121</v>
      </c>
      <c r="AG8">
        <v>9366</v>
      </c>
      <c r="AH8">
        <v>9614</v>
      </c>
      <c r="AI8">
        <v>9862</v>
      </c>
      <c r="AJ8">
        <v>10111</v>
      </c>
      <c r="AK8">
        <v>10358</v>
      </c>
      <c r="AL8">
        <v>10597</v>
      </c>
      <c r="AM8">
        <v>10835</v>
      </c>
      <c r="AN8">
        <v>11070</v>
      </c>
      <c r="AO8">
        <v>11305</v>
      </c>
      <c r="AP8">
        <v>11538</v>
      </c>
      <c r="AQ8">
        <v>11772</v>
      </c>
      <c r="AR8">
        <v>12004</v>
      </c>
      <c r="AS8">
        <v>12232</v>
      </c>
      <c r="AT8">
        <v>12454</v>
      </c>
      <c r="AU8">
        <v>12671</v>
      </c>
      <c r="AV8">
        <v>12883</v>
      </c>
      <c r="AW8">
        <v>13089</v>
      </c>
      <c r="AX8">
        <v>13290</v>
      </c>
      <c r="AY8">
        <v>13486</v>
      </c>
      <c r="AZ8">
        <v>13677</v>
      </c>
    </row>
    <row r="9" spans="1:52">
      <c r="A9" t="s">
        <v>121</v>
      </c>
      <c r="B9" t="s">
        <v>121</v>
      </c>
      <c r="C9">
        <v>2442</v>
      </c>
      <c r="D9">
        <v>2505</v>
      </c>
      <c r="E9">
        <v>2264</v>
      </c>
      <c r="F9">
        <v>2284</v>
      </c>
      <c r="G9">
        <v>2284</v>
      </c>
      <c r="H9">
        <v>2246</v>
      </c>
      <c r="I9">
        <v>2098</v>
      </c>
      <c r="J9">
        <v>2019</v>
      </c>
      <c r="K9">
        <v>1992</v>
      </c>
      <c r="L9">
        <v>1993</v>
      </c>
      <c r="M9">
        <v>2079</v>
      </c>
      <c r="N9">
        <v>2241</v>
      </c>
      <c r="O9">
        <v>2463</v>
      </c>
      <c r="P9">
        <v>2669</v>
      </c>
      <c r="Q9">
        <v>2973</v>
      </c>
      <c r="R9">
        <v>3359</v>
      </c>
      <c r="S9">
        <v>3862</v>
      </c>
      <c r="T9">
        <v>4448</v>
      </c>
      <c r="U9">
        <v>5097</v>
      </c>
      <c r="V9">
        <v>5945</v>
      </c>
      <c r="W9">
        <v>6154</v>
      </c>
      <c r="X9">
        <v>6363</v>
      </c>
      <c r="Y9">
        <v>6575</v>
      </c>
      <c r="Z9">
        <v>6789</v>
      </c>
      <c r="AA9">
        <v>7008</v>
      </c>
      <c r="AB9">
        <v>7229</v>
      </c>
      <c r="AC9">
        <v>7453</v>
      </c>
      <c r="AD9">
        <v>7680</v>
      </c>
      <c r="AE9">
        <v>7911</v>
      </c>
      <c r="AF9">
        <v>8145</v>
      </c>
      <c r="AG9">
        <v>8380</v>
      </c>
      <c r="AH9">
        <v>8619</v>
      </c>
      <c r="AI9">
        <v>8861</v>
      </c>
      <c r="AJ9">
        <v>9103</v>
      </c>
      <c r="AK9">
        <v>9344</v>
      </c>
      <c r="AL9">
        <v>9579</v>
      </c>
      <c r="AM9">
        <v>9811</v>
      </c>
      <c r="AN9">
        <v>10039</v>
      </c>
      <c r="AO9">
        <v>10267</v>
      </c>
      <c r="AP9">
        <v>10490</v>
      </c>
      <c r="AQ9">
        <v>10711</v>
      </c>
      <c r="AR9">
        <v>10930</v>
      </c>
      <c r="AS9">
        <v>11147</v>
      </c>
      <c r="AT9">
        <v>11358</v>
      </c>
      <c r="AU9">
        <v>11567</v>
      </c>
      <c r="AV9">
        <v>11768</v>
      </c>
      <c r="AW9">
        <v>11967</v>
      </c>
      <c r="AX9">
        <v>12164</v>
      </c>
      <c r="AY9">
        <v>12363</v>
      </c>
      <c r="AZ9">
        <v>12562</v>
      </c>
    </row>
    <row r="10" spans="1:52">
      <c r="A10" t="s">
        <v>122</v>
      </c>
      <c r="B10" t="s">
        <v>122</v>
      </c>
      <c r="C10">
        <v>2442</v>
      </c>
      <c r="D10">
        <v>2506</v>
      </c>
      <c r="E10">
        <v>2303</v>
      </c>
      <c r="F10">
        <v>2386</v>
      </c>
      <c r="G10">
        <v>2461</v>
      </c>
      <c r="H10">
        <v>2504</v>
      </c>
      <c r="I10">
        <v>2449</v>
      </c>
      <c r="J10">
        <v>2479</v>
      </c>
      <c r="K10">
        <v>2585</v>
      </c>
      <c r="L10">
        <v>2721</v>
      </c>
      <c r="M10">
        <v>2945</v>
      </c>
      <c r="N10">
        <v>3242</v>
      </c>
      <c r="O10">
        <v>3634</v>
      </c>
      <c r="P10">
        <v>4048</v>
      </c>
      <c r="Q10">
        <v>4502</v>
      </c>
      <c r="R10">
        <v>4856</v>
      </c>
      <c r="S10">
        <v>5369</v>
      </c>
      <c r="T10">
        <v>6050</v>
      </c>
      <c r="U10">
        <v>6847</v>
      </c>
      <c r="V10">
        <v>7852</v>
      </c>
      <c r="W10">
        <v>8139</v>
      </c>
      <c r="X10">
        <v>8424</v>
      </c>
      <c r="Y10">
        <v>8706</v>
      </c>
      <c r="Z10">
        <v>8989</v>
      </c>
      <c r="AA10">
        <v>9270</v>
      </c>
      <c r="AB10">
        <v>9548</v>
      </c>
      <c r="AC10">
        <v>9824</v>
      </c>
      <c r="AD10">
        <v>10100</v>
      </c>
      <c r="AE10">
        <v>10376</v>
      </c>
      <c r="AF10">
        <v>10650</v>
      </c>
      <c r="AG10">
        <v>10923</v>
      </c>
      <c r="AH10">
        <v>11197</v>
      </c>
      <c r="AI10">
        <v>11470</v>
      </c>
      <c r="AJ10">
        <v>11743</v>
      </c>
      <c r="AK10">
        <v>12018</v>
      </c>
      <c r="AL10">
        <v>12285</v>
      </c>
      <c r="AM10">
        <v>12549</v>
      </c>
      <c r="AN10">
        <v>12809</v>
      </c>
      <c r="AO10">
        <v>13067</v>
      </c>
      <c r="AP10">
        <v>13321</v>
      </c>
      <c r="AQ10">
        <v>13572</v>
      </c>
      <c r="AR10">
        <v>13820</v>
      </c>
      <c r="AS10">
        <v>14063</v>
      </c>
      <c r="AT10">
        <v>14294</v>
      </c>
      <c r="AU10">
        <v>14519</v>
      </c>
      <c r="AV10">
        <v>14736</v>
      </c>
      <c r="AW10">
        <v>14951</v>
      </c>
      <c r="AX10">
        <v>15161</v>
      </c>
      <c r="AY10">
        <v>15367</v>
      </c>
      <c r="AZ10">
        <v>15566</v>
      </c>
    </row>
    <row r="11" spans="1:52">
      <c r="A11" t="s">
        <v>123</v>
      </c>
      <c r="B11" t="s">
        <v>145</v>
      </c>
      <c r="C11">
        <v>2442</v>
      </c>
      <c r="D11">
        <v>2505</v>
      </c>
      <c r="E11">
        <v>2299</v>
      </c>
      <c r="F11">
        <v>2378</v>
      </c>
      <c r="G11">
        <v>2450</v>
      </c>
      <c r="H11">
        <v>2490</v>
      </c>
      <c r="I11">
        <v>2437</v>
      </c>
      <c r="J11">
        <v>2475</v>
      </c>
      <c r="K11">
        <v>2538</v>
      </c>
      <c r="L11">
        <v>2638</v>
      </c>
      <c r="M11">
        <v>2837</v>
      </c>
      <c r="N11">
        <v>3097</v>
      </c>
      <c r="O11">
        <v>3443</v>
      </c>
      <c r="P11">
        <v>3816</v>
      </c>
      <c r="Q11">
        <v>4273</v>
      </c>
      <c r="R11">
        <v>4673</v>
      </c>
      <c r="S11">
        <v>5241</v>
      </c>
      <c r="T11">
        <v>5975</v>
      </c>
      <c r="U11">
        <v>6832</v>
      </c>
      <c r="V11">
        <v>7904</v>
      </c>
      <c r="W11">
        <v>8194</v>
      </c>
      <c r="X11">
        <v>8483</v>
      </c>
      <c r="Y11">
        <v>8767</v>
      </c>
      <c r="Z11">
        <v>9052</v>
      </c>
      <c r="AA11">
        <v>9335</v>
      </c>
      <c r="AB11">
        <v>9614</v>
      </c>
      <c r="AC11">
        <v>9891</v>
      </c>
      <c r="AD11">
        <v>10166</v>
      </c>
      <c r="AE11">
        <v>10441</v>
      </c>
      <c r="AF11">
        <v>10716</v>
      </c>
      <c r="AG11">
        <v>10991</v>
      </c>
      <c r="AH11">
        <v>11267</v>
      </c>
      <c r="AI11">
        <v>11542</v>
      </c>
      <c r="AJ11">
        <v>11817</v>
      </c>
      <c r="AK11">
        <v>12092</v>
      </c>
      <c r="AL11">
        <v>12361</v>
      </c>
      <c r="AM11">
        <v>12626</v>
      </c>
      <c r="AN11">
        <v>12887</v>
      </c>
      <c r="AO11">
        <v>13147</v>
      </c>
      <c r="AP11">
        <v>13404</v>
      </c>
      <c r="AQ11">
        <v>13659</v>
      </c>
      <c r="AR11">
        <v>13909</v>
      </c>
      <c r="AS11">
        <v>14154</v>
      </c>
      <c r="AT11">
        <v>14389</v>
      </c>
      <c r="AU11">
        <v>14620</v>
      </c>
      <c r="AV11">
        <v>14840</v>
      </c>
      <c r="AW11">
        <v>15055</v>
      </c>
      <c r="AX11">
        <v>15266</v>
      </c>
      <c r="AY11">
        <v>15471</v>
      </c>
      <c r="AZ11">
        <v>15671</v>
      </c>
    </row>
    <row r="12" spans="1:52">
      <c r="A12" t="s">
        <v>124</v>
      </c>
      <c r="B12" t="s">
        <v>124</v>
      </c>
      <c r="C12">
        <v>2442</v>
      </c>
      <c r="D12">
        <v>2505</v>
      </c>
      <c r="E12">
        <v>2298</v>
      </c>
      <c r="F12">
        <v>2374</v>
      </c>
      <c r="G12">
        <v>2440</v>
      </c>
      <c r="H12">
        <v>2479</v>
      </c>
      <c r="I12">
        <v>2423</v>
      </c>
      <c r="J12">
        <v>2456</v>
      </c>
      <c r="K12">
        <v>2499</v>
      </c>
      <c r="L12">
        <v>2580</v>
      </c>
      <c r="M12">
        <v>2771</v>
      </c>
      <c r="N12">
        <v>3013</v>
      </c>
      <c r="O12">
        <v>3344</v>
      </c>
      <c r="P12">
        <v>3731</v>
      </c>
      <c r="Q12">
        <v>4237</v>
      </c>
      <c r="R12">
        <v>4839</v>
      </c>
      <c r="S12">
        <v>5568</v>
      </c>
      <c r="T12">
        <v>6422</v>
      </c>
      <c r="U12">
        <v>7353</v>
      </c>
      <c r="V12">
        <v>8470</v>
      </c>
      <c r="W12">
        <v>8775</v>
      </c>
      <c r="X12">
        <v>9084</v>
      </c>
      <c r="Y12">
        <v>9395</v>
      </c>
      <c r="Z12">
        <v>9705</v>
      </c>
      <c r="AA12">
        <v>10012</v>
      </c>
      <c r="AB12">
        <v>10317</v>
      </c>
      <c r="AC12">
        <v>10618</v>
      </c>
      <c r="AD12">
        <v>10917</v>
      </c>
      <c r="AE12">
        <v>11215</v>
      </c>
      <c r="AF12">
        <v>11513</v>
      </c>
      <c r="AG12">
        <v>11810</v>
      </c>
      <c r="AH12">
        <v>12106</v>
      </c>
      <c r="AI12">
        <v>12402</v>
      </c>
      <c r="AJ12">
        <v>12697</v>
      </c>
      <c r="AK12">
        <v>12992</v>
      </c>
      <c r="AL12">
        <v>13278</v>
      </c>
      <c r="AM12">
        <v>13559</v>
      </c>
      <c r="AN12">
        <v>13837</v>
      </c>
      <c r="AO12">
        <v>14110</v>
      </c>
      <c r="AP12">
        <v>14380</v>
      </c>
      <c r="AQ12">
        <v>14646</v>
      </c>
      <c r="AR12">
        <v>14908</v>
      </c>
      <c r="AS12">
        <v>15164</v>
      </c>
      <c r="AT12">
        <v>15412</v>
      </c>
      <c r="AU12">
        <v>15655</v>
      </c>
      <c r="AV12">
        <v>15889</v>
      </c>
      <c r="AW12">
        <v>16116</v>
      </c>
      <c r="AX12">
        <v>16338</v>
      </c>
      <c r="AY12">
        <v>16554</v>
      </c>
      <c r="AZ12">
        <v>16765</v>
      </c>
    </row>
    <row r="13" spans="1:52">
      <c r="A13" t="s">
        <v>125</v>
      </c>
      <c r="B13" t="s">
        <v>125</v>
      </c>
      <c r="C13">
        <v>2442</v>
      </c>
      <c r="D13">
        <v>2505</v>
      </c>
      <c r="E13">
        <v>2265</v>
      </c>
      <c r="F13">
        <v>2288</v>
      </c>
      <c r="G13">
        <v>2291</v>
      </c>
      <c r="H13">
        <v>2259</v>
      </c>
      <c r="I13">
        <v>2123</v>
      </c>
      <c r="J13">
        <v>2066</v>
      </c>
      <c r="K13">
        <v>2005</v>
      </c>
      <c r="L13">
        <v>1972</v>
      </c>
      <c r="M13">
        <v>2034</v>
      </c>
      <c r="N13">
        <v>2144</v>
      </c>
      <c r="O13">
        <v>2328</v>
      </c>
      <c r="P13">
        <v>2550</v>
      </c>
      <c r="Q13">
        <v>2874</v>
      </c>
      <c r="R13">
        <v>3281</v>
      </c>
      <c r="S13">
        <v>3800</v>
      </c>
      <c r="T13">
        <v>4436</v>
      </c>
      <c r="U13">
        <v>5149</v>
      </c>
      <c r="V13">
        <v>5988</v>
      </c>
      <c r="W13">
        <v>6197</v>
      </c>
      <c r="X13">
        <v>6409</v>
      </c>
      <c r="Y13">
        <v>6626</v>
      </c>
      <c r="Z13">
        <v>6843</v>
      </c>
      <c r="AA13">
        <v>7062</v>
      </c>
      <c r="AB13">
        <v>7284</v>
      </c>
      <c r="AC13">
        <v>7509</v>
      </c>
      <c r="AD13">
        <v>7736</v>
      </c>
      <c r="AE13">
        <v>7962</v>
      </c>
      <c r="AF13">
        <v>8189</v>
      </c>
      <c r="AG13">
        <v>8419</v>
      </c>
      <c r="AH13">
        <v>8655</v>
      </c>
      <c r="AI13">
        <v>8894</v>
      </c>
      <c r="AJ13">
        <v>9136</v>
      </c>
      <c r="AK13">
        <v>9376</v>
      </c>
      <c r="AL13">
        <v>9609</v>
      </c>
      <c r="AM13">
        <v>9841</v>
      </c>
      <c r="AN13">
        <v>10069</v>
      </c>
      <c r="AO13">
        <v>10297</v>
      </c>
      <c r="AP13">
        <v>10521</v>
      </c>
      <c r="AQ13">
        <v>10743</v>
      </c>
      <c r="AR13">
        <v>10962</v>
      </c>
      <c r="AS13">
        <v>11174</v>
      </c>
      <c r="AT13">
        <v>11382</v>
      </c>
      <c r="AU13">
        <v>11588</v>
      </c>
      <c r="AV13">
        <v>11785</v>
      </c>
      <c r="AW13">
        <v>11977</v>
      </c>
      <c r="AX13">
        <v>12167</v>
      </c>
      <c r="AY13">
        <v>12358</v>
      </c>
      <c r="AZ13">
        <v>12552</v>
      </c>
    </row>
    <row r="15" spans="1:52"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</row>
    <row r="16" spans="1:52">
      <c r="B16" s="47" t="s">
        <v>88</v>
      </c>
      <c r="C16" s="51">
        <f>RATE(29,,-W6,AZ6)</f>
        <v>2.6775723485418387E-2</v>
      </c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</row>
    <row r="17" spans="1:52">
      <c r="A17" t="s">
        <v>294</v>
      </c>
      <c r="B17" s="47" t="s">
        <v>119</v>
      </c>
      <c r="C17" s="51">
        <f t="shared" ref="C17:C23" si="0">RATE(29,,-W7,AZ7)</f>
        <v>2.4889055267688389E-2</v>
      </c>
      <c r="D17" s="47"/>
      <c r="F17" s="47"/>
      <c r="G17" s="47"/>
      <c r="H17" s="47"/>
      <c r="I17" s="47" t="s">
        <v>293</v>
      </c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</row>
    <row r="18" spans="1:52">
      <c r="B18" s="47" t="s">
        <v>120</v>
      </c>
      <c r="C18" s="51">
        <f t="shared" si="0"/>
        <v>2.3613452380064803E-2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</row>
    <row r="19" spans="1:52">
      <c r="B19" s="47" t="s">
        <v>121</v>
      </c>
      <c r="C19" s="51">
        <f t="shared" si="0"/>
        <v>2.4911229725646567E-2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</row>
    <row r="20" spans="1:52">
      <c r="B20" s="47" t="s">
        <v>122</v>
      </c>
      <c r="C20" s="51">
        <f t="shared" si="0"/>
        <v>2.261121410265805E-2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</row>
    <row r="21" spans="1:52">
      <c r="B21" s="47" t="s">
        <v>145</v>
      </c>
      <c r="C21" s="51">
        <f t="shared" si="0"/>
        <v>2.2610789726994832E-2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</row>
    <row r="22" spans="1:52">
      <c r="B22" s="47" t="s">
        <v>124</v>
      </c>
      <c r="C22" s="51">
        <f t="shared" si="0"/>
        <v>2.2574714035207593E-2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</row>
    <row r="23" spans="1:52">
      <c r="B23" s="47" t="s">
        <v>125</v>
      </c>
      <c r="C23" s="51">
        <f t="shared" si="0"/>
        <v>2.4637035659013141E-2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</row>
    <row r="24" spans="1:52"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</row>
    <row r="25" spans="1:52"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</row>
    <row r="26" spans="1:52"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</row>
    <row r="27" spans="1:52"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</row>
    <row r="28" spans="1:52" s="47" customFormat="1"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s="47" customFormat="1"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s="47" customFormat="1"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47" customFormat="1"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s="47" customFormat="1"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23:52" s="47" customFormat="1"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23:52" s="47" customFormat="1"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23:52" s="47" customFormat="1"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3:B8"/>
  <sheetViews>
    <sheetView workbookViewId="0">
      <selection activeCell="B33" sqref="B33"/>
    </sheetView>
  </sheetViews>
  <sheetFormatPr defaultRowHeight="15"/>
  <cols>
    <col min="2" max="2" width="79.28515625" customWidth="1"/>
  </cols>
  <sheetData>
    <row r="3" spans="2:2" ht="15.75">
      <c r="B3" s="27" t="s">
        <v>107</v>
      </c>
    </row>
    <row r="4" spans="2:2" ht="15.75">
      <c r="B4" s="27" t="s">
        <v>108</v>
      </c>
    </row>
    <row r="5" spans="2:2" ht="15.75">
      <c r="B5" s="27" t="s">
        <v>109</v>
      </c>
    </row>
    <row r="6" spans="2:2" ht="15.75">
      <c r="B6" s="27" t="s">
        <v>110</v>
      </c>
    </row>
    <row r="7" spans="2:2" ht="15.75">
      <c r="B7" s="27" t="s">
        <v>111</v>
      </c>
    </row>
    <row r="8" spans="2:2" ht="15.75">
      <c r="B8" s="27" t="s">
        <v>112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workbookViewId="0"/>
  </sheetViews>
  <sheetFormatPr defaultRowHeight="15"/>
  <cols>
    <col min="1" max="1" width="30.140625" style="47" customWidth="1"/>
    <col min="2" max="2" width="10.7109375" style="47" customWidth="1"/>
    <col min="3" max="8" width="9.5703125" style="47" customWidth="1"/>
    <col min="9" max="16384" width="9.140625" style="47"/>
  </cols>
  <sheetData>
    <row r="1" spans="1:9">
      <c r="A1" s="168" t="s">
        <v>399</v>
      </c>
      <c r="B1" s="169"/>
      <c r="C1" s="169"/>
      <c r="D1" s="169"/>
      <c r="E1" s="169"/>
      <c r="F1" s="169"/>
      <c r="G1" s="169"/>
      <c r="H1" s="169"/>
    </row>
    <row r="2" spans="1:9" ht="18.75">
      <c r="A2" s="49" t="s">
        <v>143</v>
      </c>
    </row>
    <row r="3" spans="1:9">
      <c r="A3" s="47" t="s">
        <v>144</v>
      </c>
    </row>
    <row r="4" spans="1:9">
      <c r="B4" s="47">
        <v>2020</v>
      </c>
      <c r="C4" s="47">
        <v>2025</v>
      </c>
      <c r="D4" s="47">
        <v>2030</v>
      </c>
      <c r="E4" s="47">
        <v>2040</v>
      </c>
      <c r="F4" s="47">
        <v>2050</v>
      </c>
      <c r="G4" s="47">
        <v>2060</v>
      </c>
    </row>
    <row r="5" spans="1:9">
      <c r="A5" s="47" t="s">
        <v>271</v>
      </c>
      <c r="B5" s="53">
        <v>13228.318432112465</v>
      </c>
      <c r="C5" s="53">
        <v>12407.926427966626</v>
      </c>
      <c r="D5" s="53">
        <v>11600.095505456924</v>
      </c>
      <c r="E5" s="53">
        <v>10441.021280149722</v>
      </c>
      <c r="F5" s="53">
        <v>9770.9616669192546</v>
      </c>
      <c r="G5" s="53">
        <v>9224.4234309973999</v>
      </c>
      <c r="I5" s="52"/>
    </row>
    <row r="6" spans="1:9">
      <c r="A6" s="47" t="s">
        <v>280</v>
      </c>
      <c r="B6" s="53">
        <v>12971.270150570315</v>
      </c>
      <c r="C6" s="53">
        <v>11889.512581850484</v>
      </c>
      <c r="D6" s="53">
        <v>10867.622359153327</v>
      </c>
      <c r="E6" s="53">
        <v>9418.5769295570281</v>
      </c>
      <c r="F6" s="53">
        <v>8617.9518462751857</v>
      </c>
      <c r="G6" s="53">
        <v>7985.6081916874109</v>
      </c>
      <c r="I6" s="52"/>
    </row>
    <row r="7" spans="1:9">
      <c r="A7" s="57" t="s">
        <v>278</v>
      </c>
      <c r="B7" s="53">
        <v>12667.679630722465</v>
      </c>
      <c r="C7" s="53">
        <v>12192.422252133141</v>
      </c>
      <c r="D7" s="53">
        <v>11211.701470220558</v>
      </c>
      <c r="E7" s="53">
        <v>9845.3785580099175</v>
      </c>
      <c r="F7" s="53">
        <v>8961.6487124872074</v>
      </c>
      <c r="G7" s="53">
        <v>8189.4297721913026</v>
      </c>
      <c r="I7" s="52"/>
    </row>
    <row r="8" spans="1:9">
      <c r="A8" s="57" t="s">
        <v>295</v>
      </c>
      <c r="B8" s="55">
        <v>13216.231567923791</v>
      </c>
      <c r="C8" s="55">
        <v>12147.534184944421</v>
      </c>
      <c r="D8" s="55">
        <v>11022.622204746525</v>
      </c>
      <c r="E8" s="55">
        <v>9550.1576646556114</v>
      </c>
      <c r="F8" s="55">
        <v>8722.3409199548805</v>
      </c>
      <c r="G8" s="55">
        <v>8024.1416597830812</v>
      </c>
      <c r="I8" s="52"/>
    </row>
    <row r="9" spans="1:9">
      <c r="A9" s="47" t="s">
        <v>145</v>
      </c>
      <c r="B9" s="53">
        <v>12886.509455184876</v>
      </c>
      <c r="C9" s="53">
        <v>12662.231018504439</v>
      </c>
      <c r="D9" s="53">
        <v>11279.084433316182</v>
      </c>
      <c r="E9" s="53">
        <v>8923.4647560679896</v>
      </c>
      <c r="F9" s="53">
        <v>7694.4485088241609</v>
      </c>
      <c r="G9" s="53">
        <v>6810.2610173888388</v>
      </c>
    </row>
    <row r="11" spans="1:9">
      <c r="A11" s="47" t="s">
        <v>146</v>
      </c>
    </row>
    <row r="12" spans="1:9">
      <c r="B12" s="47">
        <v>2020</v>
      </c>
      <c r="C12" s="47">
        <v>2025</v>
      </c>
      <c r="D12" s="47">
        <v>2030</v>
      </c>
      <c r="E12" s="47">
        <v>2040</v>
      </c>
      <c r="F12" s="47">
        <v>2050</v>
      </c>
      <c r="G12" s="47">
        <v>2060</v>
      </c>
    </row>
    <row r="13" spans="1:9">
      <c r="A13" s="47" t="str">
        <f>A5</f>
        <v>All Gas (1)</v>
      </c>
      <c r="B13" s="53">
        <f t="shared" ref="B13:G16" si="0">B5-B$9</f>
        <v>341.80897692758845</v>
      </c>
      <c r="C13" s="53">
        <f t="shared" si="0"/>
        <v>-254.30459053781306</v>
      </c>
      <c r="D13" s="53">
        <f t="shared" si="0"/>
        <v>321.01107214074182</v>
      </c>
      <c r="E13" s="53">
        <f t="shared" si="0"/>
        <v>1517.5565240817323</v>
      </c>
      <c r="F13" s="53">
        <f t="shared" si="0"/>
        <v>2076.5131580950938</v>
      </c>
      <c r="G13" s="53">
        <f t="shared" si="0"/>
        <v>2414.1624136085611</v>
      </c>
    </row>
    <row r="14" spans="1:9">
      <c r="A14" s="47" t="str">
        <f t="shared" ref="A14:A16" si="1">A6</f>
        <v>K19 Gas 250 MW (4)</v>
      </c>
      <c r="B14" s="53">
        <f t="shared" si="0"/>
        <v>84.760695385439249</v>
      </c>
      <c r="C14" s="53">
        <f t="shared" si="0"/>
        <v>-772.718436653955</v>
      </c>
      <c r="D14" s="53">
        <f t="shared" si="0"/>
        <v>-411.46207416285506</v>
      </c>
      <c r="E14" s="53">
        <f t="shared" si="0"/>
        <v>495.11217348903847</v>
      </c>
      <c r="F14" s="53">
        <f t="shared" si="0"/>
        <v>923.50333745102489</v>
      </c>
      <c r="G14" s="53">
        <f t="shared" si="0"/>
        <v>1175.3471742985721</v>
      </c>
    </row>
    <row r="15" spans="1:9">
      <c r="A15" s="47" t="str">
        <f t="shared" si="1"/>
        <v>K22 Gas (2)</v>
      </c>
      <c r="B15" s="53">
        <f t="shared" si="0"/>
        <v>-218.82982446241112</v>
      </c>
      <c r="C15" s="53">
        <f t="shared" si="0"/>
        <v>-469.80876637129768</v>
      </c>
      <c r="D15" s="53">
        <f t="shared" si="0"/>
        <v>-67.382963095624291</v>
      </c>
      <c r="E15" s="53">
        <f t="shared" si="0"/>
        <v>921.91380194192789</v>
      </c>
      <c r="F15" s="53">
        <f t="shared" si="0"/>
        <v>1267.2002036630465</v>
      </c>
      <c r="G15" s="53">
        <f t="shared" si="0"/>
        <v>1379.1687548024638</v>
      </c>
    </row>
    <row r="16" spans="1:9">
      <c r="A16" s="47" t="str">
        <f t="shared" si="1"/>
        <v>K19 Gas 750 (6)</v>
      </c>
      <c r="B16" s="53">
        <f t="shared" si="0"/>
        <v>329.7221127389148</v>
      </c>
      <c r="C16" s="53">
        <f t="shared" si="0"/>
        <v>-514.69683356001769</v>
      </c>
      <c r="D16" s="53">
        <f t="shared" si="0"/>
        <v>-256.46222856965687</v>
      </c>
      <c r="E16" s="53">
        <f t="shared" si="0"/>
        <v>626.69290858762179</v>
      </c>
      <c r="F16" s="53">
        <f t="shared" si="0"/>
        <v>1027.8924111307197</v>
      </c>
      <c r="G16" s="53">
        <f t="shared" si="0"/>
        <v>1213.8806423942424</v>
      </c>
    </row>
    <row r="18" spans="1:7">
      <c r="A18" s="47" t="s">
        <v>147</v>
      </c>
    </row>
    <row r="19" spans="1:7">
      <c r="B19" s="47">
        <v>2020</v>
      </c>
      <c r="C19" s="47">
        <v>2025</v>
      </c>
      <c r="D19" s="47">
        <v>2030</v>
      </c>
      <c r="E19" s="47">
        <v>2040</v>
      </c>
      <c r="F19" s="47">
        <v>2050</v>
      </c>
      <c r="G19" s="47">
        <v>2060</v>
      </c>
    </row>
    <row r="20" spans="1:7">
      <c r="A20" s="47" t="str">
        <f>A5</f>
        <v>All Gas (1)</v>
      </c>
      <c r="B20" s="51">
        <v>0.12125975398212779</v>
      </c>
      <c r="C20" s="51">
        <v>5.84421165842514E-2</v>
      </c>
      <c r="D20" s="51">
        <v>3.9196812268177346E-2</v>
      </c>
      <c r="E20" s="51">
        <v>2.6340775078557737E-2</v>
      </c>
      <c r="F20" s="51">
        <v>2.3386357669145815E-2</v>
      </c>
      <c r="G20" s="51">
        <v>2.1828726063261888E-2</v>
      </c>
    </row>
    <row r="21" spans="1:7">
      <c r="A21" s="47" t="str">
        <f t="shared" ref="A21:A23" si="2">A6</f>
        <v>K19 Gas 250 MW (4)</v>
      </c>
      <c r="B21" s="51">
        <v>0.13648884687545143</v>
      </c>
      <c r="C21" s="51">
        <v>6.1621261399074485E-2</v>
      </c>
      <c r="D21" s="51">
        <v>3.9485476527850102E-2</v>
      </c>
      <c r="E21" s="51">
        <v>2.4643105077697791E-2</v>
      </c>
      <c r="F21" s="51">
        <v>2.1126597328548415E-2</v>
      </c>
      <c r="G21" s="51">
        <v>1.9294886848298727E-2</v>
      </c>
    </row>
    <row r="22" spans="1:7">
      <c r="A22" s="47" t="str">
        <f t="shared" si="2"/>
        <v>K22 Gas (2)</v>
      </c>
      <c r="B22" s="54">
        <v>0.11514666853077477</v>
      </c>
      <c r="C22" s="54">
        <v>5.9928269249494161E-2</v>
      </c>
      <c r="D22" s="54">
        <v>3.9676632495500873E-2</v>
      </c>
      <c r="E22" s="54">
        <v>2.59114296185699E-2</v>
      </c>
      <c r="F22" s="51">
        <v>2.2041196849496368E-2</v>
      </c>
      <c r="G22" s="51">
        <v>1.9747997214192025E-2</v>
      </c>
    </row>
    <row r="23" spans="1:7">
      <c r="A23" s="47" t="str">
        <f t="shared" si="2"/>
        <v>K19 Gas 750 (6)</v>
      </c>
      <c r="B23" s="54">
        <v>0.13773179486246023</v>
      </c>
      <c r="C23" s="54">
        <v>6.3959657431065048E-2</v>
      </c>
      <c r="D23" s="54">
        <v>4.0194391623957063E-2</v>
      </c>
      <c r="E23" s="54">
        <v>2.5167972539001549E-2</v>
      </c>
      <c r="F23" s="54">
        <v>2.1429988606008064E-2</v>
      </c>
      <c r="G23" s="54">
        <v>1.9385463627524139E-2</v>
      </c>
    </row>
    <row r="24" spans="1:7">
      <c r="A24" s="47" t="s">
        <v>145</v>
      </c>
      <c r="B24" s="51">
        <v>0.13859677008473906</v>
      </c>
      <c r="C24" s="51">
        <v>7.2745098588857915E-2</v>
      </c>
      <c r="D24" s="51">
        <v>4.6601489195829751E-2</v>
      </c>
      <c r="E24" s="51">
        <v>2.6268105413576624E-2</v>
      </c>
      <c r="F24" s="51">
        <v>2.0229592215961163E-2</v>
      </c>
      <c r="G24" s="51">
        <v>1.7347949443991605E-2</v>
      </c>
    </row>
    <row r="27" spans="1:7">
      <c r="B27" s="47">
        <v>2020</v>
      </c>
      <c r="C27" s="47">
        <v>2025</v>
      </c>
      <c r="D27" s="47">
        <v>2030</v>
      </c>
      <c r="E27" s="47">
        <v>2040</v>
      </c>
      <c r="F27" s="47">
        <v>2050</v>
      </c>
      <c r="G27" s="47">
        <v>2060</v>
      </c>
    </row>
    <row r="28" spans="1:7">
      <c r="A28" s="47" t="str">
        <f>A20</f>
        <v>All Gas (1)</v>
      </c>
      <c r="B28" s="51">
        <f t="shared" ref="B28:G28" si="3">B20-B$24</f>
        <v>-1.7337016102611263E-2</v>
      </c>
      <c r="C28" s="51">
        <f t="shared" si="3"/>
        <v>-1.4302982004606515E-2</v>
      </c>
      <c r="D28" s="51">
        <f t="shared" si="3"/>
        <v>-7.4046769276524052E-3</v>
      </c>
      <c r="E28" s="51">
        <f t="shared" si="3"/>
        <v>7.2669664981112742E-5</v>
      </c>
      <c r="F28" s="51">
        <f t="shared" si="3"/>
        <v>3.1567654531846519E-3</v>
      </c>
      <c r="G28" s="51">
        <f t="shared" si="3"/>
        <v>4.4807766192702832E-3</v>
      </c>
    </row>
    <row r="29" spans="1:7">
      <c r="A29" s="47" t="str">
        <f>A21</f>
        <v>K19 Gas 250 MW (4)</v>
      </c>
      <c r="B29" s="51">
        <f t="shared" ref="B29:G31" si="4">B21-B$24</f>
        <v>-2.1079232092876266E-3</v>
      </c>
      <c r="C29" s="51">
        <f t="shared" si="4"/>
        <v>-1.112383718978343E-2</v>
      </c>
      <c r="D29" s="51">
        <f t="shared" si="4"/>
        <v>-7.1160126679796487E-3</v>
      </c>
      <c r="E29" s="51">
        <f t="shared" si="4"/>
        <v>-1.6250003358788331E-3</v>
      </c>
      <c r="F29" s="51">
        <f t="shared" si="4"/>
        <v>8.9700511258725135E-4</v>
      </c>
      <c r="G29" s="51">
        <f t="shared" si="4"/>
        <v>1.9469374043071218E-3</v>
      </c>
    </row>
    <row r="30" spans="1:7">
      <c r="A30" s="47" t="str">
        <f>A22</f>
        <v>K22 Gas (2)</v>
      </c>
      <c r="B30" s="51">
        <f t="shared" si="4"/>
        <v>-2.3450101553964292E-2</v>
      </c>
      <c r="C30" s="51">
        <f t="shared" si="4"/>
        <v>-1.2816829339363754E-2</v>
      </c>
      <c r="D30" s="51">
        <f t="shared" si="4"/>
        <v>-6.9248567003288783E-3</v>
      </c>
      <c r="E30" s="51">
        <f t="shared" si="4"/>
        <v>-3.5667579500672439E-4</v>
      </c>
      <c r="F30" s="51">
        <f t="shared" si="4"/>
        <v>1.8116046335352048E-3</v>
      </c>
      <c r="G30" s="51">
        <f t="shared" si="4"/>
        <v>2.4000477702004197E-3</v>
      </c>
    </row>
    <row r="31" spans="1:7">
      <c r="A31" s="47" t="str">
        <f>A23</f>
        <v>K19 Gas 750 (6)</v>
      </c>
      <c r="B31" s="51">
        <f t="shared" si="4"/>
        <v>-8.6497522227882429E-4</v>
      </c>
      <c r="C31" s="51">
        <f t="shared" si="4"/>
        <v>-8.7854411577928671E-3</v>
      </c>
      <c r="D31" s="51">
        <f t="shared" si="4"/>
        <v>-6.4070975718726886E-3</v>
      </c>
      <c r="E31" s="51">
        <f t="shared" si="4"/>
        <v>-1.1001328745750757E-3</v>
      </c>
      <c r="F31" s="51">
        <f t="shared" si="4"/>
        <v>1.2003963900469004E-3</v>
      </c>
      <c r="G31" s="51">
        <f t="shared" si="4"/>
        <v>2.0375141835325336E-3</v>
      </c>
    </row>
    <row r="33" spans="1:5" ht="18.75">
      <c r="A33" s="49" t="s">
        <v>148</v>
      </c>
    </row>
    <row r="34" spans="1:5">
      <c r="A34" s="47" t="s">
        <v>144</v>
      </c>
    </row>
    <row r="35" spans="1:5">
      <c r="B35" s="47" t="s">
        <v>149</v>
      </c>
      <c r="C35" s="47" t="s">
        <v>150</v>
      </c>
    </row>
    <row r="36" spans="1:5">
      <c r="A36" s="47" t="str">
        <f>A28</f>
        <v>All Gas (1)</v>
      </c>
      <c r="B36" s="53">
        <v>11206.50468730441</v>
      </c>
      <c r="C36" s="53">
        <v>12118.38754651646</v>
      </c>
      <c r="E36" s="47">
        <f>C36/B36</f>
        <v>1.0813708542187199</v>
      </c>
    </row>
    <row r="37" spans="1:5">
      <c r="A37" s="47" t="str">
        <f>A29</f>
        <v>K19 Gas 250 MW (4)</v>
      </c>
      <c r="B37" s="53">
        <v>10441.391120049144</v>
      </c>
      <c r="C37" s="53">
        <v>11493.560433744005</v>
      </c>
      <c r="E37" s="47">
        <f t="shared" ref="E37:E40" si="5">C37/B37</f>
        <v>1.100769073928715</v>
      </c>
    </row>
    <row r="38" spans="1:5">
      <c r="A38" s="47" t="str">
        <f>A30</f>
        <v>K22 Gas (2)</v>
      </c>
      <c r="B38" s="53">
        <v>10827.151653783943</v>
      </c>
      <c r="C38" s="53">
        <v>11914.371826968134</v>
      </c>
      <c r="E38" s="47">
        <f t="shared" si="5"/>
        <v>1.1004160842989783</v>
      </c>
    </row>
    <row r="39" spans="1:5">
      <c r="A39" s="47" t="str">
        <f>A31</f>
        <v>K19 Gas 750 (6)</v>
      </c>
      <c r="B39" s="53">
        <v>10617.183541719518</v>
      </c>
      <c r="C39" s="53">
        <v>11666.54696609928</v>
      </c>
      <c r="E39" s="47">
        <f t="shared" si="5"/>
        <v>1.0988363270029531</v>
      </c>
    </row>
    <row r="40" spans="1:5">
      <c r="A40" s="47" t="s">
        <v>145</v>
      </c>
      <c r="B40" s="53">
        <v>10594.500568802268</v>
      </c>
      <c r="C40" s="53">
        <v>11880.954057767804</v>
      </c>
      <c r="E40" s="47">
        <f t="shared" si="5"/>
        <v>1.1214265345129877</v>
      </c>
    </row>
    <row r="42" spans="1:5">
      <c r="A42" s="47" t="s">
        <v>146</v>
      </c>
    </row>
    <row r="43" spans="1:5">
      <c r="B43" s="47" t="s">
        <v>149</v>
      </c>
      <c r="C43" s="47" t="s">
        <v>150</v>
      </c>
    </row>
    <row r="44" spans="1:5">
      <c r="A44" s="47" t="str">
        <f>A36</f>
        <v>All Gas (1)</v>
      </c>
      <c r="B44" s="53">
        <f>B36-B$40</f>
        <v>612.00411850214186</v>
      </c>
      <c r="C44" s="53">
        <f>C36-C$40</f>
        <v>237.4334887486566</v>
      </c>
    </row>
    <row r="45" spans="1:5">
      <c r="A45" s="47" t="str">
        <f>A37</f>
        <v>K19 Gas 250 MW (4)</v>
      </c>
      <c r="B45" s="53">
        <f t="shared" ref="B45:C47" si="6">B37-B$40</f>
        <v>-153.10944875312452</v>
      </c>
      <c r="C45" s="53">
        <f t="shared" si="6"/>
        <v>-387.39362402379811</v>
      </c>
    </row>
    <row r="46" spans="1:5">
      <c r="A46" s="47" t="str">
        <f>A38</f>
        <v>K22 Gas (2)</v>
      </c>
      <c r="B46" s="53">
        <f t="shared" si="6"/>
        <v>232.65108498167501</v>
      </c>
      <c r="C46" s="53">
        <f t="shared" si="6"/>
        <v>33.41776920033044</v>
      </c>
    </row>
    <row r="47" spans="1:5">
      <c r="A47" s="47" t="str">
        <f>A39</f>
        <v>K19 Gas 750 (6)</v>
      </c>
      <c r="B47" s="53">
        <f t="shared" si="6"/>
        <v>22.682972917249572</v>
      </c>
      <c r="C47" s="53">
        <f t="shared" si="6"/>
        <v>-214.40709166852321</v>
      </c>
    </row>
    <row r="48" spans="1:5">
      <c r="B48" s="53"/>
      <c r="C48" s="53"/>
    </row>
    <row r="55" spans="15:15">
      <c r="O55" s="47" t="s">
        <v>254</v>
      </c>
    </row>
    <row r="65" spans="2:2">
      <c r="B65" s="47" t="s">
        <v>255</v>
      </c>
    </row>
    <row r="66" spans="2:2">
      <c r="B66" s="47" t="s">
        <v>256</v>
      </c>
    </row>
    <row r="85" spans="2:2">
      <c r="B85" s="47" t="s">
        <v>257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4"/>
  <sheetViews>
    <sheetView workbookViewId="0">
      <selection sqref="A1:F1"/>
    </sheetView>
  </sheetViews>
  <sheetFormatPr defaultRowHeight="15"/>
  <cols>
    <col min="1" max="1" width="7" customWidth="1"/>
    <col min="3" max="3" width="12" customWidth="1"/>
    <col min="5" max="5" width="11.5703125" customWidth="1"/>
    <col min="6" max="6" width="15.7109375" customWidth="1"/>
    <col min="7" max="8" width="13.5703125" customWidth="1"/>
  </cols>
  <sheetData>
    <row r="1" spans="1:12">
      <c r="A1" s="168" t="s">
        <v>386</v>
      </c>
      <c r="B1" s="169"/>
      <c r="C1" s="169"/>
      <c r="D1" s="169"/>
      <c r="E1" s="169"/>
      <c r="F1" s="169"/>
    </row>
    <row r="3" spans="1:12" ht="15.75" thickBot="1"/>
    <row r="4" spans="1:12" ht="50.25" thickBot="1">
      <c r="B4" s="2" t="s">
        <v>18</v>
      </c>
      <c r="C4" s="3" t="s">
        <v>19</v>
      </c>
      <c r="D4" s="3" t="s">
        <v>20</v>
      </c>
      <c r="E4" s="3" t="s">
        <v>21</v>
      </c>
      <c r="F4" s="3" t="s">
        <v>22</v>
      </c>
      <c r="G4" s="3" t="s">
        <v>23</v>
      </c>
      <c r="H4" s="3" t="s">
        <v>24</v>
      </c>
    </row>
    <row r="5" spans="1:12" ht="17.25" thickBot="1">
      <c r="B5" s="4">
        <v>2013</v>
      </c>
      <c r="C5" s="5" t="s">
        <v>25</v>
      </c>
      <c r="D5" s="6">
        <v>60</v>
      </c>
      <c r="E5" s="6">
        <v>2510</v>
      </c>
      <c r="F5" s="165" t="s">
        <v>373</v>
      </c>
      <c r="G5" s="163">
        <v>1.1000000000000001</v>
      </c>
      <c r="H5" s="5">
        <v>1.1599999999999999</v>
      </c>
      <c r="L5" s="164"/>
    </row>
    <row r="6" spans="1:12" ht="17.25" thickBot="1">
      <c r="B6" s="4">
        <v>2014</v>
      </c>
      <c r="C6" s="7">
        <v>3.5000000000000003E-2</v>
      </c>
      <c r="D6" s="5">
        <v>72</v>
      </c>
      <c r="E6" s="8">
        <v>2583</v>
      </c>
      <c r="F6" s="165" t="s">
        <v>374</v>
      </c>
      <c r="G6" s="163">
        <v>1.1100000000000001</v>
      </c>
      <c r="H6" s="5">
        <v>0.89</v>
      </c>
      <c r="L6" s="164"/>
    </row>
    <row r="7" spans="1:12" ht="17.25" thickBot="1">
      <c r="B7" s="4">
        <v>2015</v>
      </c>
      <c r="C7" s="7">
        <v>3.95E-2</v>
      </c>
      <c r="D7" s="5">
        <v>66</v>
      </c>
      <c r="E7" s="8">
        <v>2314</v>
      </c>
      <c r="F7" s="165" t="s">
        <v>375</v>
      </c>
      <c r="G7" s="163">
        <v>1.0900000000000001</v>
      </c>
      <c r="H7" s="5">
        <v>0.83</v>
      </c>
      <c r="L7" s="164"/>
    </row>
    <row r="8" spans="1:12" ht="17.25" thickBot="1">
      <c r="B8" s="4">
        <v>2016</v>
      </c>
      <c r="C8" s="7">
        <v>3.95E-2</v>
      </c>
      <c r="D8" s="5">
        <v>90</v>
      </c>
      <c r="E8" s="8">
        <v>2403</v>
      </c>
      <c r="F8" s="165" t="s">
        <v>376</v>
      </c>
      <c r="G8" s="163">
        <v>1.1100000000000001</v>
      </c>
      <c r="H8" s="5">
        <v>0.94</v>
      </c>
      <c r="L8" s="164"/>
    </row>
    <row r="9" spans="1:12" ht="17.25" thickBot="1">
      <c r="B9" s="4">
        <v>2017</v>
      </c>
      <c r="C9" s="7">
        <v>3.95E-2</v>
      </c>
      <c r="D9" s="5">
        <v>70</v>
      </c>
      <c r="E9" s="8">
        <v>2473</v>
      </c>
      <c r="F9" s="165" t="s">
        <v>377</v>
      </c>
      <c r="G9" s="163">
        <v>1.07</v>
      </c>
      <c r="H9" s="5">
        <v>1.22</v>
      </c>
      <c r="L9" s="164"/>
    </row>
    <row r="10" spans="1:12" ht="17.25" thickBot="1">
      <c r="B10" s="4">
        <v>2018</v>
      </c>
      <c r="C10" s="7">
        <v>3.95E-2</v>
      </c>
      <c r="D10" s="5">
        <v>32</v>
      </c>
      <c r="E10" s="8">
        <v>2505</v>
      </c>
      <c r="F10" s="165" t="s">
        <v>378</v>
      </c>
      <c r="G10" s="163">
        <v>1.03</v>
      </c>
      <c r="H10" s="5">
        <v>1.39</v>
      </c>
      <c r="L10" s="164"/>
    </row>
    <row r="11" spans="1:12" ht="17.25" thickBot="1">
      <c r="B11" s="4">
        <v>2019</v>
      </c>
      <c r="C11" s="7">
        <v>3.95E-2</v>
      </c>
      <c r="D11" s="5">
        <v>-54</v>
      </c>
      <c r="E11" s="8">
        <v>2452</v>
      </c>
      <c r="F11" s="165" t="s">
        <v>379</v>
      </c>
      <c r="G11" s="163">
        <v>0.95</v>
      </c>
      <c r="H11" s="5">
        <v>1.1499999999999999</v>
      </c>
      <c r="L11" s="164"/>
    </row>
    <row r="12" spans="1:12" ht="17.25" thickBot="1">
      <c r="B12" s="4">
        <v>2020</v>
      </c>
      <c r="C12" s="7">
        <v>3.95E-2</v>
      </c>
      <c r="D12" s="5">
        <v>5</v>
      </c>
      <c r="E12" s="8">
        <v>2457</v>
      </c>
      <c r="F12" s="165" t="s">
        <v>380</v>
      </c>
      <c r="G12" s="163">
        <v>1</v>
      </c>
      <c r="H12" s="5">
        <v>1.54</v>
      </c>
      <c r="L12" s="164"/>
    </row>
    <row r="13" spans="1:12" ht="17.25" thickBot="1">
      <c r="B13" s="4">
        <v>2021</v>
      </c>
      <c r="C13" s="7">
        <v>3.95E-2</v>
      </c>
      <c r="D13" s="5">
        <v>6</v>
      </c>
      <c r="E13" s="8">
        <v>2463</v>
      </c>
      <c r="F13" s="165" t="s">
        <v>380</v>
      </c>
      <c r="G13" s="163">
        <v>1</v>
      </c>
      <c r="H13" s="5">
        <v>1.5</v>
      </c>
      <c r="L13" s="164"/>
    </row>
    <row r="14" spans="1:12" ht="17.25" thickBot="1">
      <c r="B14" s="4">
        <v>2022</v>
      </c>
      <c r="C14" s="7">
        <v>3.95E-2</v>
      </c>
      <c r="D14" s="5">
        <v>65</v>
      </c>
      <c r="E14" s="8">
        <v>2528</v>
      </c>
      <c r="F14" s="165" t="s">
        <v>381</v>
      </c>
      <c r="G14" s="163">
        <v>1.05</v>
      </c>
      <c r="H14" s="5">
        <v>1.6</v>
      </c>
      <c r="L14" s="164"/>
    </row>
    <row r="15" spans="1:12" ht="17.25" thickBot="1">
      <c r="B15" s="4">
        <v>2023</v>
      </c>
      <c r="C15" s="7">
        <v>3.95E-2</v>
      </c>
      <c r="D15" s="5">
        <v>177</v>
      </c>
      <c r="E15" s="8">
        <v>2705</v>
      </c>
      <c r="F15" s="165" t="s">
        <v>381</v>
      </c>
      <c r="G15" s="163">
        <v>1.1200000000000001</v>
      </c>
      <c r="H15" s="5">
        <v>1.63</v>
      </c>
      <c r="L15" s="164"/>
    </row>
    <row r="16" spans="1:12" ht="17.25" thickBot="1">
      <c r="B16" s="4">
        <v>2024</v>
      </c>
      <c r="C16" s="7">
        <v>3.95E-2</v>
      </c>
      <c r="D16" s="5">
        <v>242</v>
      </c>
      <c r="E16" s="8">
        <v>2947</v>
      </c>
      <c r="F16" s="165" t="s">
        <v>380</v>
      </c>
      <c r="G16" s="163">
        <v>1.1499999999999999</v>
      </c>
      <c r="H16" s="5">
        <v>1.74</v>
      </c>
      <c r="L16" s="164"/>
    </row>
    <row r="17" spans="2:12" ht="17.25" thickBot="1">
      <c r="B17" s="4">
        <v>2025</v>
      </c>
      <c r="C17" s="7">
        <v>3.95E-2</v>
      </c>
      <c r="D17" s="5">
        <v>315</v>
      </c>
      <c r="E17" s="8">
        <v>3262</v>
      </c>
      <c r="F17" s="165" t="s">
        <v>380</v>
      </c>
      <c r="G17" s="163">
        <v>1.19</v>
      </c>
      <c r="H17" s="5">
        <v>1.88</v>
      </c>
      <c r="L17" s="164"/>
    </row>
    <row r="18" spans="2:12" ht="17.25" thickBot="1">
      <c r="B18" s="4">
        <v>2026</v>
      </c>
      <c r="C18" s="7">
        <v>3.95E-2</v>
      </c>
      <c r="D18" s="5">
        <v>373</v>
      </c>
      <c r="E18" s="8">
        <v>3634</v>
      </c>
      <c r="F18" s="165" t="s">
        <v>379</v>
      </c>
      <c r="G18" s="163">
        <v>1.22</v>
      </c>
      <c r="H18" s="5">
        <v>2.16</v>
      </c>
      <c r="L18" s="164"/>
    </row>
    <row r="19" spans="2:12" ht="17.25" thickBot="1">
      <c r="B19" s="4">
        <v>2027</v>
      </c>
      <c r="C19" s="7">
        <v>3.95E-2</v>
      </c>
      <c r="D19" s="5">
        <v>432</v>
      </c>
      <c r="E19" s="8">
        <v>4067</v>
      </c>
      <c r="F19" s="165" t="s">
        <v>378</v>
      </c>
      <c r="G19" s="163">
        <v>1.25</v>
      </c>
      <c r="H19" s="5">
        <v>2.71</v>
      </c>
      <c r="L19" s="164"/>
    </row>
    <row r="20" spans="2:12" ht="17.25" thickBot="1">
      <c r="B20" s="4">
        <v>2028</v>
      </c>
      <c r="C20" s="7">
        <v>3.95E-2</v>
      </c>
      <c r="D20" s="5">
        <v>385</v>
      </c>
      <c r="E20" s="8">
        <v>4452</v>
      </c>
      <c r="F20" s="165" t="s">
        <v>376</v>
      </c>
      <c r="G20" s="163">
        <v>1.22</v>
      </c>
      <c r="H20" s="5">
        <v>2.41</v>
      </c>
      <c r="L20" s="164"/>
    </row>
    <row r="21" spans="2:12" ht="17.25" thickBot="1">
      <c r="B21" s="4">
        <v>2029</v>
      </c>
      <c r="C21" s="7">
        <v>3.95E-2</v>
      </c>
      <c r="D21" s="5">
        <v>550</v>
      </c>
      <c r="E21" s="8">
        <v>5001</v>
      </c>
      <c r="F21" s="165" t="s">
        <v>382</v>
      </c>
      <c r="G21" s="163">
        <v>1.32</v>
      </c>
      <c r="H21" s="5">
        <v>2.54</v>
      </c>
      <c r="L21" s="164"/>
    </row>
    <row r="22" spans="2:12" ht="17.25" thickBot="1">
      <c r="B22" s="4">
        <v>2030</v>
      </c>
      <c r="C22" s="7">
        <v>3.95E-2</v>
      </c>
      <c r="D22" s="5">
        <v>725</v>
      </c>
      <c r="E22" s="8">
        <v>5726</v>
      </c>
      <c r="F22" s="165" t="s">
        <v>383</v>
      </c>
      <c r="G22" s="163">
        <v>1.43</v>
      </c>
      <c r="H22" s="5">
        <v>2.69</v>
      </c>
      <c r="L22" s="164"/>
    </row>
    <row r="23" spans="2:12" ht="17.25" thickBot="1">
      <c r="B23" s="4">
        <v>2031</v>
      </c>
      <c r="C23" s="7">
        <v>3.95E-2</v>
      </c>
      <c r="D23" s="5">
        <v>850</v>
      </c>
      <c r="E23" s="8">
        <v>6577</v>
      </c>
      <c r="F23" s="165" t="s">
        <v>384</v>
      </c>
      <c r="G23" s="163">
        <v>1.52</v>
      </c>
      <c r="H23" s="5">
        <v>2.8</v>
      </c>
      <c r="L23" s="164"/>
    </row>
    <row r="24" spans="2:12" ht="17.25" thickBot="1">
      <c r="B24" s="4">
        <v>2032</v>
      </c>
      <c r="C24" s="7">
        <v>3.95E-2</v>
      </c>
      <c r="D24" s="8">
        <v>1069</v>
      </c>
      <c r="E24" s="8">
        <v>7646</v>
      </c>
      <c r="F24" s="165" t="s">
        <v>373</v>
      </c>
      <c r="G24" s="163">
        <v>1.68</v>
      </c>
      <c r="H24" s="5">
        <v>3.65</v>
      </c>
      <c r="L24" s="16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27"/>
  <sheetViews>
    <sheetView workbookViewId="0"/>
  </sheetViews>
  <sheetFormatPr defaultRowHeight="15"/>
  <cols>
    <col min="1" max="1" width="6.7109375" style="159" customWidth="1"/>
    <col min="2" max="2" width="9.140625" style="159"/>
    <col min="3" max="3" width="38.42578125" style="159" customWidth="1"/>
    <col min="4" max="4" width="20.7109375" style="159" customWidth="1"/>
    <col min="5" max="16384" width="9.140625" style="159"/>
  </cols>
  <sheetData>
    <row r="1" spans="1:5">
      <c r="A1" s="168" t="s">
        <v>385</v>
      </c>
      <c r="B1" s="171"/>
      <c r="C1" s="171"/>
    </row>
    <row r="3" spans="1:5">
      <c r="C3" s="159" t="s">
        <v>83</v>
      </c>
      <c r="E3" s="159" t="s">
        <v>84</v>
      </c>
    </row>
    <row r="4" spans="1:5">
      <c r="C4" s="61" t="s">
        <v>26</v>
      </c>
      <c r="E4" s="159" t="s">
        <v>42</v>
      </c>
    </row>
    <row r="5" spans="1:5">
      <c r="C5" s="159" t="s">
        <v>27</v>
      </c>
      <c r="E5" s="159" t="s">
        <v>43</v>
      </c>
    </row>
    <row r="6" spans="1:5">
      <c r="C6" s="159" t="s">
        <v>28</v>
      </c>
      <c r="E6" s="159" t="s">
        <v>44</v>
      </c>
    </row>
    <row r="7" spans="1:5">
      <c r="C7" s="159" t="s">
        <v>29</v>
      </c>
      <c r="E7" s="159" t="s">
        <v>23</v>
      </c>
    </row>
    <row r="8" spans="1:5">
      <c r="C8" s="159" t="s">
        <v>30</v>
      </c>
      <c r="E8" s="159" t="s">
        <v>24</v>
      </c>
    </row>
    <row r="9" spans="1:5">
      <c r="C9" s="61" t="s">
        <v>31</v>
      </c>
    </row>
    <row r="10" spans="1:5">
      <c r="C10" s="166" t="s">
        <v>32</v>
      </c>
    </row>
    <row r="11" spans="1:5">
      <c r="C11" s="159" t="s">
        <v>33</v>
      </c>
    </row>
    <row r="12" spans="1:5">
      <c r="C12" s="159" t="s">
        <v>34</v>
      </c>
    </row>
    <row r="13" spans="1:5">
      <c r="C13" s="159" t="s">
        <v>35</v>
      </c>
    </row>
    <row r="14" spans="1:5">
      <c r="C14" s="159" t="s">
        <v>36</v>
      </c>
    </row>
    <row r="15" spans="1:5">
      <c r="C15" s="159" t="s">
        <v>37</v>
      </c>
    </row>
    <row r="16" spans="1:5">
      <c r="C16" s="159" t="s">
        <v>38</v>
      </c>
    </row>
    <row r="17" spans="3:3">
      <c r="C17" s="159" t="s">
        <v>39</v>
      </c>
    </row>
    <row r="18" spans="3:3">
      <c r="C18" s="61" t="s">
        <v>40</v>
      </c>
    </row>
    <row r="19" spans="3:3">
      <c r="C19" s="61" t="s">
        <v>41</v>
      </c>
    </row>
    <row r="20" spans="3:3">
      <c r="C20" s="61" t="s">
        <v>20</v>
      </c>
    </row>
    <row r="27" spans="3:3">
      <c r="C27" s="16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14"/>
  <sheetViews>
    <sheetView workbookViewId="0">
      <selection sqref="A1:C1"/>
    </sheetView>
  </sheetViews>
  <sheetFormatPr defaultRowHeight="15"/>
  <cols>
    <col min="1" max="1" width="9.140625" style="47"/>
    <col min="2" max="2" width="26.28515625" customWidth="1"/>
    <col min="3" max="3" width="35.140625" customWidth="1"/>
  </cols>
  <sheetData>
    <row r="1" spans="1:3">
      <c r="A1" s="168" t="s">
        <v>387</v>
      </c>
      <c r="B1" s="169"/>
      <c r="C1" s="169"/>
    </row>
    <row r="2" spans="1:3" s="47" customFormat="1">
      <c r="A2" s="61"/>
    </row>
    <row r="3" spans="1:3">
      <c r="B3" s="9" t="s">
        <v>45</v>
      </c>
    </row>
    <row r="4" spans="1:3">
      <c r="B4" s="9" t="s">
        <v>46</v>
      </c>
      <c r="C4" s="9" t="s">
        <v>55</v>
      </c>
    </row>
    <row r="5" spans="1:3">
      <c r="B5" s="10" t="s">
        <v>47</v>
      </c>
      <c r="C5" s="10"/>
    </row>
    <row r="6" spans="1:3">
      <c r="B6" s="10" t="s">
        <v>48</v>
      </c>
      <c r="C6" s="10" t="s">
        <v>56</v>
      </c>
    </row>
    <row r="7" spans="1:3">
      <c r="B7" s="10"/>
      <c r="C7" s="10" t="s">
        <v>57</v>
      </c>
    </row>
    <row r="8" spans="1:3">
      <c r="B8" s="10" t="s">
        <v>49</v>
      </c>
      <c r="C8" s="10" t="s">
        <v>58</v>
      </c>
    </row>
    <row r="9" spans="1:3">
      <c r="B9" s="10"/>
    </row>
    <row r="10" spans="1:3">
      <c r="B10" s="10" t="s">
        <v>50</v>
      </c>
    </row>
    <row r="11" spans="1:3">
      <c r="B11" s="10" t="s">
        <v>51</v>
      </c>
      <c r="C11" s="10" t="s">
        <v>59</v>
      </c>
    </row>
    <row r="12" spans="1:3">
      <c r="B12" s="10" t="s">
        <v>52</v>
      </c>
      <c r="C12" s="10" t="s">
        <v>60</v>
      </c>
    </row>
    <row r="13" spans="1:3">
      <c r="B13" s="10" t="s">
        <v>53</v>
      </c>
    </row>
    <row r="14" spans="1:3">
      <c r="B14" s="9" t="s">
        <v>54</v>
      </c>
      <c r="C14" s="9" t="s">
        <v>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26"/>
  <sheetViews>
    <sheetView workbookViewId="0">
      <selection sqref="A1:E1"/>
    </sheetView>
  </sheetViews>
  <sheetFormatPr defaultRowHeight="15"/>
  <sheetData>
    <row r="1" spans="1:5">
      <c r="A1" s="168" t="s">
        <v>388</v>
      </c>
      <c r="B1" s="169"/>
      <c r="C1" s="169"/>
      <c r="D1" s="169"/>
      <c r="E1" s="169"/>
    </row>
    <row r="3" spans="1:5">
      <c r="B3" s="9" t="s">
        <v>62</v>
      </c>
    </row>
    <row r="4" spans="1:5">
      <c r="B4" s="9" t="s">
        <v>63</v>
      </c>
    </row>
    <row r="5" spans="1:5">
      <c r="B5" s="10" t="s">
        <v>64</v>
      </c>
    </row>
    <row r="6" spans="1:5">
      <c r="B6" s="10" t="s">
        <v>65</v>
      </c>
    </row>
    <row r="7" spans="1:5">
      <c r="B7" s="10" t="s">
        <v>66</v>
      </c>
    </row>
    <row r="8" spans="1:5">
      <c r="B8" s="10" t="s">
        <v>67</v>
      </c>
    </row>
    <row r="9" spans="1:5">
      <c r="B9" s="9" t="s">
        <v>68</v>
      </c>
    </row>
    <row r="10" spans="1:5">
      <c r="B10" s="10"/>
    </row>
    <row r="11" spans="1:5">
      <c r="B11" s="9" t="s">
        <v>69</v>
      </c>
    </row>
    <row r="12" spans="1:5">
      <c r="B12" s="10" t="s">
        <v>70</v>
      </c>
    </row>
    <row r="13" spans="1:5">
      <c r="B13" s="10" t="s">
        <v>71</v>
      </c>
    </row>
    <row r="14" spans="1:5">
      <c r="B14" s="10" t="s">
        <v>72</v>
      </c>
    </row>
    <row r="15" spans="1:5">
      <c r="B15" s="10" t="s">
        <v>73</v>
      </c>
    </row>
    <row r="16" spans="1:5">
      <c r="B16" s="9" t="s">
        <v>74</v>
      </c>
    </row>
    <row r="17" spans="2:2">
      <c r="B17" s="10"/>
    </row>
    <row r="18" spans="2:2">
      <c r="B18" s="9" t="s">
        <v>75</v>
      </c>
    </row>
    <row r="19" spans="2:2">
      <c r="B19" s="10" t="s">
        <v>76</v>
      </c>
    </row>
    <row r="20" spans="2:2">
      <c r="B20" s="10" t="s">
        <v>77</v>
      </c>
    </row>
    <row r="21" spans="2:2">
      <c r="B21" s="10" t="s">
        <v>78</v>
      </c>
    </row>
    <row r="22" spans="2:2">
      <c r="B22" s="9" t="s">
        <v>79</v>
      </c>
    </row>
    <row r="23" spans="2:2">
      <c r="B23" s="10"/>
    </row>
    <row r="24" spans="2:2">
      <c r="B24" s="10" t="s">
        <v>80</v>
      </c>
    </row>
    <row r="25" spans="2:2">
      <c r="B25" s="10" t="s">
        <v>81</v>
      </c>
    </row>
    <row r="26" spans="2:2">
      <c r="B26" s="9" t="s">
        <v>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13"/>
  <sheetViews>
    <sheetView workbookViewId="0">
      <selection sqref="A1:C1"/>
    </sheetView>
  </sheetViews>
  <sheetFormatPr defaultRowHeight="15"/>
  <cols>
    <col min="2" max="2" width="11.85546875" customWidth="1"/>
    <col min="3" max="3" width="26.42578125" customWidth="1"/>
    <col min="4" max="4" width="7.5703125" customWidth="1"/>
    <col min="5" max="5" width="16" customWidth="1"/>
  </cols>
  <sheetData>
    <row r="1" spans="1:5">
      <c r="A1" s="168" t="s">
        <v>389</v>
      </c>
      <c r="B1" s="169"/>
      <c r="C1" s="169"/>
    </row>
    <row r="3" spans="1:5" ht="15.75" thickBot="1"/>
    <row r="4" spans="1:5" ht="48" thickBot="1">
      <c r="B4" s="12" t="s">
        <v>97</v>
      </c>
      <c r="C4" s="18" t="s">
        <v>98</v>
      </c>
      <c r="D4" s="18" t="s">
        <v>85</v>
      </c>
      <c r="E4" s="18" t="s">
        <v>86</v>
      </c>
    </row>
    <row r="5" spans="1:5" ht="16.5" thickBot="1">
      <c r="B5" s="172">
        <v>1</v>
      </c>
      <c r="C5" s="172" t="s">
        <v>99</v>
      </c>
      <c r="D5" s="5">
        <v>1</v>
      </c>
      <c r="E5" s="5" t="s">
        <v>88</v>
      </c>
    </row>
    <row r="6" spans="1:5" ht="16.5" thickBot="1">
      <c r="B6" s="173"/>
      <c r="C6" s="174"/>
      <c r="D6" s="5">
        <v>7</v>
      </c>
      <c r="E6" s="5" t="s">
        <v>89</v>
      </c>
    </row>
    <row r="7" spans="1:5" ht="16.5" thickBot="1">
      <c r="B7" s="14">
        <v>2</v>
      </c>
      <c r="C7" s="173"/>
      <c r="D7" s="5">
        <v>2</v>
      </c>
      <c r="E7" s="5" t="s">
        <v>90</v>
      </c>
    </row>
    <row r="8" spans="1:5" ht="16.5" thickBot="1">
      <c r="B8" s="172">
        <v>3</v>
      </c>
      <c r="C8" s="172" t="s">
        <v>100</v>
      </c>
      <c r="D8" s="5">
        <v>4</v>
      </c>
      <c r="E8" s="5" t="s">
        <v>91</v>
      </c>
    </row>
    <row r="9" spans="1:5" ht="16.5" thickBot="1">
      <c r="B9" s="173"/>
      <c r="C9" s="173"/>
      <c r="D9" s="5">
        <v>13</v>
      </c>
      <c r="E9" s="5" t="s">
        <v>92</v>
      </c>
    </row>
    <row r="10" spans="1:5" ht="16.5" thickBot="1">
      <c r="B10" s="172">
        <v>4</v>
      </c>
      <c r="C10" s="15"/>
      <c r="D10" s="5">
        <v>12</v>
      </c>
      <c r="E10" s="5" t="s">
        <v>93</v>
      </c>
    </row>
    <row r="11" spans="1:5" ht="16.5" thickBot="1">
      <c r="B11" s="173"/>
      <c r="C11" s="15" t="s">
        <v>101</v>
      </c>
      <c r="D11" s="5">
        <v>6</v>
      </c>
      <c r="E11" s="5" t="s">
        <v>94</v>
      </c>
    </row>
    <row r="12" spans="1:5" ht="15.75">
      <c r="B12" s="172">
        <v>5</v>
      </c>
      <c r="C12" s="19"/>
      <c r="D12" s="172">
        <v>14</v>
      </c>
      <c r="E12" s="15" t="s">
        <v>95</v>
      </c>
    </row>
    <row r="13" spans="1:5" ht="16.5" thickBot="1">
      <c r="B13" s="173"/>
      <c r="C13" s="20"/>
      <c r="D13" s="173"/>
      <c r="E13" s="5" t="s">
        <v>96</v>
      </c>
    </row>
  </sheetData>
  <mergeCells count="7">
    <mergeCell ref="D12:D13"/>
    <mergeCell ref="B5:B6"/>
    <mergeCell ref="C5:C7"/>
    <mergeCell ref="B8:B9"/>
    <mergeCell ref="C8:C9"/>
    <mergeCell ref="B10:B11"/>
    <mergeCell ref="B12:B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13"/>
  <sheetViews>
    <sheetView workbookViewId="0">
      <selection sqref="A1:D1"/>
    </sheetView>
  </sheetViews>
  <sheetFormatPr defaultRowHeight="15"/>
  <cols>
    <col min="3" max="3" width="18.85546875" customWidth="1"/>
    <col min="4" max="4" width="19.5703125" customWidth="1"/>
    <col min="5" max="7" width="20.7109375" customWidth="1"/>
  </cols>
  <sheetData>
    <row r="1" spans="1:7">
      <c r="A1" s="168" t="s">
        <v>400</v>
      </c>
      <c r="B1" s="169"/>
      <c r="C1" s="169"/>
      <c r="D1" s="169"/>
    </row>
    <row r="3" spans="1:7" ht="15.75" thickBot="1"/>
    <row r="4" spans="1:7" ht="63.75" thickBot="1">
      <c r="B4" s="12" t="s">
        <v>85</v>
      </c>
      <c r="C4" s="13" t="s">
        <v>86</v>
      </c>
      <c r="D4" s="13" t="s">
        <v>134</v>
      </c>
      <c r="E4" s="13" t="s">
        <v>135</v>
      </c>
      <c r="F4" s="13" t="s">
        <v>87</v>
      </c>
      <c r="G4" s="13" t="s">
        <v>133</v>
      </c>
    </row>
    <row r="5" spans="1:7" ht="16.5" thickBot="1">
      <c r="B5" s="14">
        <v>1</v>
      </c>
      <c r="C5" s="5" t="s">
        <v>88</v>
      </c>
      <c r="D5" s="17">
        <v>3.4299999999999997E-2</v>
      </c>
      <c r="E5" s="17">
        <v>2.07E-2</v>
      </c>
      <c r="F5" s="16">
        <v>0.9</v>
      </c>
      <c r="G5" s="16">
        <v>1.76</v>
      </c>
    </row>
    <row r="6" spans="1:7" ht="16.5" thickBot="1">
      <c r="B6" s="14">
        <v>7</v>
      </c>
      <c r="C6" s="5" t="s">
        <v>89</v>
      </c>
      <c r="D6" s="17">
        <v>3.8600000000000002E-2</v>
      </c>
      <c r="E6" s="17">
        <v>1.72E-2</v>
      </c>
      <c r="F6" s="16">
        <v>1.05</v>
      </c>
      <c r="G6" s="16">
        <v>1.34</v>
      </c>
    </row>
    <row r="7" spans="1:7" ht="16.5" thickBot="1">
      <c r="B7" s="14">
        <v>2</v>
      </c>
      <c r="C7" s="5" t="s">
        <v>90</v>
      </c>
      <c r="D7" s="17">
        <v>3.49E-2</v>
      </c>
      <c r="E7" s="17">
        <v>1.77E-2</v>
      </c>
      <c r="F7" s="16">
        <v>0.92</v>
      </c>
      <c r="G7" s="16">
        <v>1.4</v>
      </c>
    </row>
    <row r="8" spans="1:7" ht="32.25" thickBot="1">
      <c r="B8" s="14">
        <v>4</v>
      </c>
      <c r="C8" s="5" t="s">
        <v>91</v>
      </c>
      <c r="D8" s="17">
        <v>3.4200000000000001E-2</v>
      </c>
      <c r="E8" s="17">
        <v>1.7999999999999999E-2</v>
      </c>
      <c r="F8" s="16">
        <v>0.9</v>
      </c>
      <c r="G8" s="16">
        <v>1.43</v>
      </c>
    </row>
    <row r="9" spans="1:7" ht="32.25" thickBot="1">
      <c r="B9" s="14">
        <v>13</v>
      </c>
      <c r="C9" s="5" t="s">
        <v>92</v>
      </c>
      <c r="D9" s="17">
        <v>3.9800000000000002E-2</v>
      </c>
      <c r="E9" s="17">
        <v>1.4999999999999999E-2</v>
      </c>
      <c r="F9" s="16">
        <v>1.0900000000000001</v>
      </c>
      <c r="G9" s="16">
        <v>1.1100000000000001</v>
      </c>
    </row>
    <row r="10" spans="1:7" ht="32.25" thickBot="1">
      <c r="B10" s="14">
        <v>12</v>
      </c>
      <c r="C10" s="5" t="s">
        <v>93</v>
      </c>
      <c r="D10" s="17">
        <v>3.7999999999999999E-2</v>
      </c>
      <c r="E10" s="17">
        <v>1.4999999999999999E-2</v>
      </c>
      <c r="F10" s="16">
        <v>1.02</v>
      </c>
      <c r="G10" s="16">
        <v>1.1100000000000001</v>
      </c>
    </row>
    <row r="11" spans="1:7" ht="32.25" thickBot="1">
      <c r="B11" s="14">
        <v>6</v>
      </c>
      <c r="C11" s="5" t="s">
        <v>94</v>
      </c>
      <c r="D11" s="17">
        <v>3.5000000000000003E-2</v>
      </c>
      <c r="E11" s="17">
        <v>1.7899999999999999E-2</v>
      </c>
      <c r="F11" s="16">
        <v>0.92</v>
      </c>
      <c r="G11" s="16">
        <v>1.43</v>
      </c>
    </row>
    <row r="12" spans="1:7" ht="31.5">
      <c r="B12" s="172">
        <v>14</v>
      </c>
      <c r="C12" s="15" t="s">
        <v>95</v>
      </c>
      <c r="D12" s="175">
        <v>3.95E-2</v>
      </c>
      <c r="E12" s="175">
        <v>1.44E-2</v>
      </c>
      <c r="F12" s="177">
        <v>1.08</v>
      </c>
      <c r="G12" s="177">
        <v>1.06</v>
      </c>
    </row>
    <row r="13" spans="1:7" ht="32.25" thickBot="1">
      <c r="B13" s="173"/>
      <c r="C13" s="5" t="s">
        <v>96</v>
      </c>
      <c r="D13" s="176"/>
      <c r="E13" s="176"/>
      <c r="F13" s="178"/>
      <c r="G13" s="178"/>
    </row>
  </sheetData>
  <mergeCells count="5">
    <mergeCell ref="B12:B13"/>
    <mergeCell ref="D12:D13"/>
    <mergeCell ref="E12:E13"/>
    <mergeCell ref="F12:F13"/>
    <mergeCell ref="G12:G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Z8"/>
  <sheetViews>
    <sheetView workbookViewId="0"/>
  </sheetViews>
  <sheetFormatPr defaultRowHeight="15"/>
  <cols>
    <col min="1" max="1" width="29.42578125" customWidth="1"/>
    <col min="2" max="2" width="9.140625" customWidth="1"/>
  </cols>
  <sheetData>
    <row r="1" spans="1:52" s="47" customFormat="1">
      <c r="A1" s="168" t="s">
        <v>394</v>
      </c>
      <c r="B1" s="169"/>
    </row>
    <row r="2" spans="1:52">
      <c r="J2" t="s">
        <v>105</v>
      </c>
      <c r="K2" t="s">
        <v>106</v>
      </c>
    </row>
    <row r="3" spans="1:52">
      <c r="J3" s="26">
        <f>RATE(49,,-C5,AZ5)</f>
        <v>9.6225741796188945E-3</v>
      </c>
      <c r="K3" s="128">
        <f>RATE(35,,-C5,AL5)</f>
        <v>1.3497480448485607E-2</v>
      </c>
    </row>
    <row r="4" spans="1:52">
      <c r="A4" s="9" t="s">
        <v>102</v>
      </c>
      <c r="B4" s="9"/>
      <c r="C4" s="23">
        <v>2013</v>
      </c>
      <c r="D4" s="23">
        <v>2014</v>
      </c>
      <c r="E4" s="23">
        <v>2015</v>
      </c>
      <c r="F4" s="23">
        <v>2016</v>
      </c>
      <c r="G4" s="23">
        <v>2017</v>
      </c>
      <c r="H4" s="23">
        <v>2018</v>
      </c>
      <c r="I4" s="23">
        <v>2019</v>
      </c>
      <c r="J4" s="23">
        <v>2020</v>
      </c>
      <c r="K4" s="23">
        <v>2021</v>
      </c>
      <c r="L4" s="23">
        <v>2022</v>
      </c>
      <c r="M4" s="23">
        <v>2023</v>
      </c>
      <c r="N4" s="23">
        <v>2024</v>
      </c>
      <c r="O4" s="23">
        <v>2025</v>
      </c>
      <c r="P4" s="23">
        <v>2026</v>
      </c>
      <c r="Q4" s="23">
        <v>2027</v>
      </c>
      <c r="R4" s="23">
        <v>2028</v>
      </c>
      <c r="S4" s="23">
        <v>2029</v>
      </c>
      <c r="T4" s="23">
        <v>2030</v>
      </c>
      <c r="U4" s="23">
        <v>2031</v>
      </c>
      <c r="V4" s="24">
        <v>2032</v>
      </c>
      <c r="W4" s="23">
        <v>2033</v>
      </c>
      <c r="X4" s="23">
        <v>2034</v>
      </c>
      <c r="Y4" s="23">
        <v>2035</v>
      </c>
      <c r="Z4" s="23">
        <v>2036</v>
      </c>
      <c r="AA4" s="23">
        <v>2037</v>
      </c>
      <c r="AB4" s="23">
        <v>2038</v>
      </c>
      <c r="AC4" s="23">
        <v>2039</v>
      </c>
      <c r="AD4" s="23">
        <v>2040</v>
      </c>
      <c r="AE4" s="23">
        <v>2041</v>
      </c>
      <c r="AF4" s="23">
        <v>2042</v>
      </c>
      <c r="AG4" s="23">
        <v>2043</v>
      </c>
      <c r="AH4" s="23">
        <v>2044</v>
      </c>
      <c r="AI4" s="23">
        <v>2045</v>
      </c>
      <c r="AJ4" s="23">
        <v>2046</v>
      </c>
      <c r="AK4" s="23">
        <v>2047</v>
      </c>
      <c r="AL4" s="23">
        <v>2048</v>
      </c>
      <c r="AM4" s="23">
        <v>2049</v>
      </c>
      <c r="AN4" s="23">
        <v>2050</v>
      </c>
      <c r="AO4" s="23">
        <v>2051</v>
      </c>
      <c r="AP4" s="23">
        <v>2052</v>
      </c>
      <c r="AQ4" s="23">
        <v>2053</v>
      </c>
      <c r="AR4" s="23">
        <v>2054</v>
      </c>
      <c r="AS4" s="23">
        <v>2055</v>
      </c>
      <c r="AT4" s="23">
        <v>2056</v>
      </c>
      <c r="AU4" s="23">
        <v>2057</v>
      </c>
      <c r="AV4" s="23">
        <v>2058</v>
      </c>
      <c r="AW4" s="23">
        <v>2059</v>
      </c>
      <c r="AX4" s="23">
        <v>2060</v>
      </c>
      <c r="AY4" s="23">
        <v>2061</v>
      </c>
      <c r="AZ4" s="23">
        <v>2062</v>
      </c>
    </row>
    <row r="5" spans="1:52">
      <c r="A5" t="s">
        <v>27</v>
      </c>
      <c r="C5">
        <v>1331</v>
      </c>
      <c r="D5">
        <v>1361</v>
      </c>
      <c r="E5">
        <v>1374</v>
      </c>
      <c r="F5">
        <v>1390</v>
      </c>
      <c r="G5">
        <v>1404</v>
      </c>
      <c r="H5">
        <v>1424</v>
      </c>
      <c r="I5">
        <v>1447</v>
      </c>
      <c r="J5">
        <v>1462</v>
      </c>
      <c r="K5">
        <v>1485</v>
      </c>
      <c r="L5">
        <v>1506</v>
      </c>
      <c r="M5">
        <v>1529</v>
      </c>
      <c r="N5">
        <v>1552</v>
      </c>
      <c r="O5">
        <v>1575</v>
      </c>
      <c r="P5">
        <v>1598</v>
      </c>
      <c r="Q5">
        <v>1621</v>
      </c>
      <c r="R5">
        <v>1644</v>
      </c>
      <c r="S5">
        <v>1669</v>
      </c>
      <c r="T5">
        <v>1693</v>
      </c>
      <c r="U5">
        <v>1717</v>
      </c>
      <c r="V5">
        <v>1741</v>
      </c>
      <c r="W5">
        <v>1765</v>
      </c>
      <c r="X5">
        <v>1790</v>
      </c>
      <c r="Y5">
        <v>1814</v>
      </c>
      <c r="Z5">
        <v>1838</v>
      </c>
      <c r="AA5">
        <v>1862</v>
      </c>
      <c r="AB5">
        <v>1886</v>
      </c>
      <c r="AC5">
        <v>1910</v>
      </c>
      <c r="AD5">
        <v>1935</v>
      </c>
      <c r="AE5">
        <v>1959</v>
      </c>
      <c r="AF5">
        <v>1983</v>
      </c>
      <c r="AG5">
        <v>2007</v>
      </c>
      <c r="AH5">
        <v>2031</v>
      </c>
      <c r="AI5">
        <v>2056</v>
      </c>
      <c r="AJ5">
        <v>2080</v>
      </c>
      <c r="AK5">
        <v>2104</v>
      </c>
      <c r="AL5">
        <v>2128</v>
      </c>
      <c r="AM5">
        <v>2128</v>
      </c>
      <c r="AN5">
        <v>2128</v>
      </c>
      <c r="AO5">
        <v>2128</v>
      </c>
      <c r="AP5">
        <v>2128</v>
      </c>
      <c r="AQ5">
        <v>2128</v>
      </c>
      <c r="AR5">
        <v>2128</v>
      </c>
      <c r="AS5">
        <v>2128</v>
      </c>
      <c r="AT5">
        <v>2128</v>
      </c>
      <c r="AU5">
        <v>2128</v>
      </c>
      <c r="AV5">
        <v>2128</v>
      </c>
      <c r="AW5">
        <v>2128</v>
      </c>
      <c r="AX5">
        <v>2128</v>
      </c>
      <c r="AY5">
        <v>2128</v>
      </c>
      <c r="AZ5">
        <v>2128</v>
      </c>
    </row>
    <row r="6" spans="1:52">
      <c r="A6" s="10" t="s">
        <v>28</v>
      </c>
      <c r="B6" s="9" t="s">
        <v>103</v>
      </c>
      <c r="C6" s="25">
        <v>0</v>
      </c>
      <c r="D6" s="25">
        <v>48</v>
      </c>
      <c r="E6" s="25">
        <v>104</v>
      </c>
      <c r="F6" s="25">
        <v>164</v>
      </c>
      <c r="G6" s="25">
        <v>228</v>
      </c>
      <c r="H6" s="25">
        <v>297</v>
      </c>
      <c r="I6" s="25">
        <v>370</v>
      </c>
      <c r="J6" s="25">
        <v>447</v>
      </c>
      <c r="K6" s="25">
        <v>530</v>
      </c>
      <c r="L6" s="25">
        <v>619</v>
      </c>
      <c r="M6" s="25">
        <v>713</v>
      </c>
      <c r="N6" s="25">
        <v>814</v>
      </c>
      <c r="O6" s="25">
        <v>921</v>
      </c>
      <c r="P6" s="25">
        <v>1034</v>
      </c>
      <c r="Q6" s="25">
        <v>1154</v>
      </c>
      <c r="R6" s="25">
        <v>1282</v>
      </c>
      <c r="S6" s="25">
        <v>1418</v>
      </c>
      <c r="T6" s="25">
        <v>1562</v>
      </c>
      <c r="U6" s="25">
        <v>1715</v>
      </c>
      <c r="V6" s="25">
        <v>1876</v>
      </c>
      <c r="W6" s="25">
        <v>1057</v>
      </c>
      <c r="X6" s="25">
        <v>1076</v>
      </c>
      <c r="Y6" s="25">
        <v>1123</v>
      </c>
      <c r="Z6" s="25">
        <v>1157</v>
      </c>
      <c r="AA6" s="25">
        <v>1211</v>
      </c>
      <c r="AB6" s="25">
        <v>1260</v>
      </c>
      <c r="AC6" s="25">
        <v>1275</v>
      </c>
      <c r="AD6" s="25">
        <v>1310</v>
      </c>
      <c r="AE6" s="25">
        <v>1345</v>
      </c>
      <c r="AF6" s="25">
        <v>1430</v>
      </c>
      <c r="AG6" s="25">
        <v>1526</v>
      </c>
      <c r="AH6" s="25">
        <v>1553</v>
      </c>
      <c r="AI6" s="25">
        <v>1609</v>
      </c>
      <c r="AJ6" s="25">
        <v>1712</v>
      </c>
      <c r="AK6" s="25">
        <v>1844</v>
      </c>
      <c r="AL6" s="25">
        <v>1868</v>
      </c>
      <c r="AM6" s="25">
        <v>1852</v>
      </c>
      <c r="AN6" s="25">
        <v>1871</v>
      </c>
      <c r="AO6" s="25">
        <v>1968</v>
      </c>
      <c r="AP6" s="25">
        <v>2001</v>
      </c>
      <c r="AQ6" s="25">
        <v>2027</v>
      </c>
      <c r="AR6" s="25">
        <v>2108</v>
      </c>
      <c r="AS6" s="25">
        <v>2131</v>
      </c>
      <c r="AT6" s="25">
        <v>2128</v>
      </c>
      <c r="AU6" s="25">
        <v>2165</v>
      </c>
      <c r="AV6" s="25">
        <v>2144</v>
      </c>
      <c r="AW6" s="25">
        <v>2170</v>
      </c>
      <c r="AX6" s="25">
        <v>2207</v>
      </c>
      <c r="AY6" s="25">
        <v>2228</v>
      </c>
      <c r="AZ6" s="25">
        <v>2256</v>
      </c>
    </row>
    <row r="7" spans="1:52">
      <c r="A7" t="s">
        <v>104</v>
      </c>
      <c r="C7">
        <f>SUM(C5:C6)</f>
        <v>1331</v>
      </c>
      <c r="D7">
        <f t="shared" ref="D7:AZ7" si="0">SUM(D5:D6)</f>
        <v>1409</v>
      </c>
      <c r="E7">
        <f t="shared" si="0"/>
        <v>1478</v>
      </c>
      <c r="F7">
        <f t="shared" si="0"/>
        <v>1554</v>
      </c>
      <c r="G7">
        <f t="shared" si="0"/>
        <v>1632</v>
      </c>
      <c r="H7">
        <f t="shared" si="0"/>
        <v>1721</v>
      </c>
      <c r="I7">
        <f t="shared" si="0"/>
        <v>1817</v>
      </c>
      <c r="J7">
        <f t="shared" si="0"/>
        <v>1909</v>
      </c>
      <c r="K7">
        <f t="shared" si="0"/>
        <v>2015</v>
      </c>
      <c r="L7">
        <f t="shared" si="0"/>
        <v>2125</v>
      </c>
      <c r="M7">
        <f t="shared" si="0"/>
        <v>2242</v>
      </c>
      <c r="N7">
        <f t="shared" si="0"/>
        <v>2366</v>
      </c>
      <c r="O7">
        <f t="shared" si="0"/>
        <v>2496</v>
      </c>
      <c r="P7">
        <f t="shared" si="0"/>
        <v>2632</v>
      </c>
      <c r="Q7">
        <f t="shared" si="0"/>
        <v>2775</v>
      </c>
      <c r="R7">
        <f t="shared" si="0"/>
        <v>2926</v>
      </c>
      <c r="S7">
        <f t="shared" si="0"/>
        <v>3087</v>
      </c>
      <c r="T7">
        <f t="shared" si="0"/>
        <v>3255</v>
      </c>
      <c r="U7">
        <f t="shared" si="0"/>
        <v>3432</v>
      </c>
      <c r="V7">
        <f t="shared" si="0"/>
        <v>3617</v>
      </c>
      <c r="W7">
        <f t="shared" si="0"/>
        <v>2822</v>
      </c>
      <c r="X7">
        <f t="shared" si="0"/>
        <v>2866</v>
      </c>
      <c r="Y7">
        <f t="shared" si="0"/>
        <v>2937</v>
      </c>
      <c r="Z7">
        <f t="shared" si="0"/>
        <v>2995</v>
      </c>
      <c r="AA7">
        <f t="shared" si="0"/>
        <v>3073</v>
      </c>
      <c r="AB7">
        <f t="shared" si="0"/>
        <v>3146</v>
      </c>
      <c r="AC7">
        <f t="shared" si="0"/>
        <v>3185</v>
      </c>
      <c r="AD7">
        <f t="shared" si="0"/>
        <v>3245</v>
      </c>
      <c r="AE7">
        <f t="shared" si="0"/>
        <v>3304</v>
      </c>
      <c r="AF7">
        <f t="shared" si="0"/>
        <v>3413</v>
      </c>
      <c r="AG7">
        <f t="shared" si="0"/>
        <v>3533</v>
      </c>
      <c r="AH7">
        <f t="shared" si="0"/>
        <v>3584</v>
      </c>
      <c r="AI7">
        <f t="shared" si="0"/>
        <v>3665</v>
      </c>
      <c r="AJ7">
        <f t="shared" si="0"/>
        <v>3792</v>
      </c>
      <c r="AK7">
        <f t="shared" si="0"/>
        <v>3948</v>
      </c>
      <c r="AL7">
        <f t="shared" si="0"/>
        <v>3996</v>
      </c>
      <c r="AM7">
        <f t="shared" si="0"/>
        <v>3980</v>
      </c>
      <c r="AN7">
        <f t="shared" si="0"/>
        <v>3999</v>
      </c>
      <c r="AO7">
        <f t="shared" si="0"/>
        <v>4096</v>
      </c>
      <c r="AP7">
        <f t="shared" si="0"/>
        <v>4129</v>
      </c>
      <c r="AQ7">
        <f t="shared" si="0"/>
        <v>4155</v>
      </c>
      <c r="AR7">
        <f t="shared" si="0"/>
        <v>4236</v>
      </c>
      <c r="AS7">
        <f t="shared" si="0"/>
        <v>4259</v>
      </c>
      <c r="AT7">
        <f t="shared" si="0"/>
        <v>4256</v>
      </c>
      <c r="AU7">
        <f t="shared" si="0"/>
        <v>4293</v>
      </c>
      <c r="AV7">
        <f t="shared" si="0"/>
        <v>4272</v>
      </c>
      <c r="AW7">
        <f t="shared" si="0"/>
        <v>4298</v>
      </c>
      <c r="AX7">
        <f t="shared" si="0"/>
        <v>4335</v>
      </c>
      <c r="AY7">
        <f t="shared" si="0"/>
        <v>4356</v>
      </c>
      <c r="AZ7">
        <f t="shared" si="0"/>
        <v>4384</v>
      </c>
    </row>
    <row r="8" spans="1:52">
      <c r="AZ8" s="5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Documentation</vt:lpstr>
      <vt:lpstr>TA-10A Figures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10_11</vt:lpstr>
      <vt:lpstr>12</vt:lpstr>
      <vt:lpstr>13_16</vt:lpstr>
      <vt:lpstr>17</vt:lpstr>
      <vt:lpstr>18</vt:lpstr>
      <vt:lpstr>19_21</vt:lpstr>
      <vt:lpstr>22</vt:lpstr>
      <vt:lpstr>23_24</vt:lpstr>
      <vt:lpstr>25</vt:lpstr>
      <vt:lpstr>26</vt:lpstr>
      <vt:lpstr>27</vt:lpstr>
      <vt:lpstr>28</vt:lpstr>
      <vt:lpstr>29</vt:lpstr>
      <vt:lpstr>30_31</vt:lpstr>
      <vt:lpstr>32</vt:lpstr>
      <vt:lpstr>33_37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 Pereira</dc:creator>
  <cp:lastModifiedBy>Jeff Bower</cp:lastModifiedBy>
  <dcterms:created xsi:type="dcterms:W3CDTF">2013-12-04T14:59:36Z</dcterms:created>
  <dcterms:modified xsi:type="dcterms:W3CDTF">2014-01-31T00:15:50Z</dcterms:modified>
</cp:coreProperties>
</file>